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I:\DIRAC\DGI\SEGEC\LICITAÇÕES 2024\SERVIÇOS\PGE 01-2024 - Serviços de Aquisição no Mercado Livre de Energia\Anexos do Edital\"/>
    </mc:Choice>
  </mc:AlternateContent>
  <xr:revisionPtr revIDLastSave="0" documentId="8_{1A686A74-2182-4D6A-8639-09F7824DC597}" xr6:coauthVersionLast="47" xr6:coauthVersionMax="47" xr10:uidLastSave="{00000000-0000-0000-0000-000000000000}"/>
  <bookViews>
    <workbookView xWindow="23880" yWindow="-120" windowWidth="24240" windowHeight="13140" tabRatio="898" firstSheet="1" activeTab="1" xr2:uid="{ECD9CDF8-85E2-43EF-B593-27E20AC30853}"/>
  </bookViews>
  <sheets>
    <sheet name="Opção 1 - Varejista " sheetId="25" state="hidden" r:id="rId1"/>
    <sheet name="MODELO DE PROPOSTA" sheetId="46" r:id="rId2"/>
    <sheet name="Opção 2 - Varejista " sheetId="21" state="hidden" r:id="rId3"/>
    <sheet name="Opção 3 - Atacado" sheetId="26" state="hidden" r:id="rId4"/>
    <sheet name="POB (2)" sheetId="16" state="hidden" r:id="rId5"/>
    <sheet name="Planilha4 (2)" sheetId="27" state="hidden" r:id="rId6"/>
    <sheet name="Opção 2 - Atacado + AM Varejo " sheetId="22" state="hidden" r:id="rId7"/>
    <sheet name="Volumes Validados" sheetId="33" state="hidden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" i="46" l="1"/>
  <c r="K6" i="46"/>
  <c r="K7" i="46"/>
  <c r="K8" i="46"/>
  <c r="M9" i="46" s="1"/>
  <c r="N5" i="46" s="1"/>
  <c r="K15" i="46"/>
  <c r="K16" i="46"/>
  <c r="K23" i="46"/>
  <c r="K24" i="46"/>
  <c r="K31" i="46"/>
  <c r="K32" i="46"/>
  <c r="O5" i="46"/>
  <c r="O31" i="46" l="1"/>
  <c r="O16" i="46"/>
  <c r="K33" i="46" l="1"/>
  <c r="M17" i="46"/>
  <c r="N15" i="46" s="1"/>
  <c r="O15" i="46"/>
  <c r="K18" i="46" l="1"/>
  <c r="K17" i="46"/>
  <c r="O18" i="46"/>
  <c r="O17" i="46"/>
  <c r="O19" i="46" l="1"/>
  <c r="U6" i="21" l="1"/>
  <c r="N6" i="21" s="1"/>
  <c r="U7" i="21"/>
  <c r="N7" i="21" s="1"/>
  <c r="U8" i="21"/>
  <c r="N8" i="21" s="1"/>
  <c r="U15" i="21"/>
  <c r="N15" i="21" s="1"/>
  <c r="U16" i="21"/>
  <c r="N16" i="21" s="1"/>
  <c r="U17" i="21"/>
  <c r="U22" i="21"/>
  <c r="N22" i="21" s="1"/>
  <c r="U23" i="21"/>
  <c r="N23" i="21" s="1"/>
  <c r="U29" i="21"/>
  <c r="N29" i="21" s="1"/>
  <c r="U30" i="21"/>
  <c r="N30" i="21" s="1"/>
  <c r="U5" i="21"/>
  <c r="N5" i="21" s="1"/>
  <c r="T16" i="33"/>
  <c r="S16" i="33"/>
  <c r="R16" i="33"/>
  <c r="Q16" i="33"/>
  <c r="P16" i="33"/>
  <c r="O16" i="33"/>
  <c r="N16" i="33"/>
  <c r="M16" i="33"/>
  <c r="L16" i="33"/>
  <c r="K16" i="33"/>
  <c r="J16" i="33"/>
  <c r="I16" i="33"/>
  <c r="T7" i="33"/>
  <c r="S7" i="33"/>
  <c r="P7" i="33"/>
  <c r="O7" i="33"/>
  <c r="N7" i="33"/>
  <c r="M7" i="33"/>
  <c r="L7" i="33"/>
  <c r="K7" i="33"/>
  <c r="J7" i="33"/>
  <c r="I7" i="33"/>
  <c r="T15" i="33"/>
  <c r="S15" i="33"/>
  <c r="R15" i="33"/>
  <c r="Q15" i="33"/>
  <c r="P15" i="33"/>
  <c r="O15" i="33"/>
  <c r="N15" i="33"/>
  <c r="M15" i="33"/>
  <c r="L15" i="33"/>
  <c r="K15" i="33"/>
  <c r="J15" i="33"/>
  <c r="I15" i="33"/>
  <c r="G16" i="33"/>
  <c r="G8" i="33"/>
  <c r="G7" i="33"/>
  <c r="G6" i="33"/>
  <c r="G15" i="33"/>
  <c r="J6" i="33"/>
  <c r="K6" i="33"/>
  <c r="L6" i="33"/>
  <c r="M6" i="33"/>
  <c r="N6" i="33"/>
  <c r="O6" i="33"/>
  <c r="I6" i="33"/>
  <c r="G14" i="33"/>
  <c r="T13" i="33"/>
  <c r="J13" i="33"/>
  <c r="K13" i="33"/>
  <c r="L13" i="33"/>
  <c r="M13" i="33"/>
  <c r="N13" i="33"/>
  <c r="O13" i="33"/>
  <c r="P13" i="33"/>
  <c r="Q13" i="33"/>
  <c r="R13" i="33"/>
  <c r="S13" i="33"/>
  <c r="I13" i="33"/>
  <c r="T4" i="33"/>
  <c r="S4" i="33"/>
  <c r="G4" i="33"/>
  <c r="G13" i="33" s="1"/>
  <c r="G12" i="33"/>
  <c r="G3" i="33"/>
  <c r="J12" i="33"/>
  <c r="K12" i="33"/>
  <c r="L12" i="33"/>
  <c r="M12" i="33"/>
  <c r="N12" i="33"/>
  <c r="O12" i="33"/>
  <c r="P12" i="33"/>
  <c r="Q12" i="33"/>
  <c r="R12" i="33"/>
  <c r="S12" i="33"/>
  <c r="T12" i="33"/>
  <c r="I12" i="33"/>
  <c r="J3" i="33"/>
  <c r="K3" i="33"/>
  <c r="L3" i="33"/>
  <c r="M3" i="33"/>
  <c r="N3" i="33"/>
  <c r="O3" i="33"/>
  <c r="P3" i="33"/>
  <c r="Q3" i="33"/>
  <c r="R3" i="33"/>
  <c r="S3" i="33"/>
  <c r="T3" i="33"/>
  <c r="I3" i="33"/>
  <c r="O7" i="46" l="1"/>
  <c r="O24" i="46" l="1"/>
  <c r="H15" i="26" l="1"/>
  <c r="H24" i="26" s="1"/>
  <c r="Q24" i="26" s="1"/>
  <c r="H14" i="26"/>
  <c r="H23" i="26" s="1"/>
  <c r="H55" i="27"/>
  <c r="H54" i="27"/>
  <c r="H53" i="27"/>
  <c r="H52" i="27"/>
  <c r="H51" i="27"/>
  <c r="H32" i="27"/>
  <c r="H22" i="27"/>
  <c r="H21" i="27"/>
  <c r="H20" i="27"/>
  <c r="H19" i="27"/>
  <c r="H18" i="27"/>
  <c r="H17" i="27"/>
  <c r="M23" i="26"/>
  <c r="V17" i="26"/>
  <c r="M14" i="26"/>
  <c r="H124" i="26"/>
  <c r="Q124" i="26" s="1"/>
  <c r="H123" i="26"/>
  <c r="H115" i="26"/>
  <c r="H116" i="26" s="1"/>
  <c r="H114" i="26"/>
  <c r="H106" i="26"/>
  <c r="Q106" i="26" s="1"/>
  <c r="H105" i="26"/>
  <c r="Q105" i="26" s="1"/>
  <c r="H97" i="26"/>
  <c r="H96" i="26"/>
  <c r="Q96" i="26" s="1"/>
  <c r="H88" i="26"/>
  <c r="Q88" i="26" s="1"/>
  <c r="H87" i="26"/>
  <c r="Q87" i="26" s="1"/>
  <c r="H6" i="26"/>
  <c r="H5" i="26"/>
  <c r="Q5" i="26" s="1"/>
  <c r="I26" i="25"/>
  <c r="I27" i="25" s="1"/>
  <c r="I25" i="25"/>
  <c r="R25" i="25" s="1"/>
  <c r="I22" i="25"/>
  <c r="I23" i="25" s="1"/>
  <c r="I21" i="25"/>
  <c r="R21" i="25" s="1"/>
  <c r="I18" i="25"/>
  <c r="I19" i="25" s="1"/>
  <c r="I17" i="25"/>
  <c r="R17" i="25" s="1"/>
  <c r="I14" i="25"/>
  <c r="I15" i="25" s="1"/>
  <c r="I13" i="25"/>
  <c r="R13" i="25" s="1"/>
  <c r="I10" i="25"/>
  <c r="I11" i="25" s="1"/>
  <c r="I9" i="25"/>
  <c r="R9" i="25" s="1"/>
  <c r="I6" i="25"/>
  <c r="I7" i="25" s="1"/>
  <c r="I5" i="25"/>
  <c r="R5" i="25" s="1"/>
  <c r="K30" i="25" s="1"/>
  <c r="H29" i="21"/>
  <c r="P29" i="21" s="1"/>
  <c r="H30" i="21"/>
  <c r="H23" i="21"/>
  <c r="H22" i="21"/>
  <c r="P22" i="21" s="1"/>
  <c r="H16" i="21"/>
  <c r="H15" i="21"/>
  <c r="P15" i="21" s="1"/>
  <c r="H6" i="21"/>
  <c r="H7" i="21"/>
  <c r="P7" i="21" s="1"/>
  <c r="H5" i="21"/>
  <c r="P5" i="21" s="1"/>
  <c r="H79" i="26" l="1"/>
  <c r="R32" i="25"/>
  <c r="H78" i="26"/>
  <c r="H16" i="26"/>
  <c r="Q14" i="26"/>
  <c r="Q23" i="26"/>
  <c r="Q15" i="26"/>
  <c r="H89" i="26"/>
  <c r="H90" i="26" s="1"/>
  <c r="Q90" i="26" s="1"/>
  <c r="Q123" i="26"/>
  <c r="H125" i="26"/>
  <c r="H126" i="26" s="1"/>
  <c r="Q126" i="26" s="1"/>
  <c r="H107" i="26"/>
  <c r="H108" i="26" s="1"/>
  <c r="Q108" i="26" s="1"/>
  <c r="H117" i="26"/>
  <c r="Q116" i="26"/>
  <c r="Q114" i="26"/>
  <c r="H91" i="26"/>
  <c r="Q6" i="26"/>
  <c r="Q97" i="26"/>
  <c r="Q115" i="26"/>
  <c r="H7" i="26"/>
  <c r="H98" i="26"/>
  <c r="H24" i="21"/>
  <c r="H25" i="21" s="1"/>
  <c r="H17" i="21"/>
  <c r="P23" i="21"/>
  <c r="P30" i="21"/>
  <c r="P16" i="21"/>
  <c r="P6" i="21"/>
  <c r="I29" i="25"/>
  <c r="K11" i="25" s="1"/>
  <c r="P11" i="25" s="1"/>
  <c r="I28" i="25"/>
  <c r="R27" i="25"/>
  <c r="I8" i="25"/>
  <c r="R7" i="25"/>
  <c r="R15" i="25"/>
  <c r="I16" i="25"/>
  <c r="R19" i="25"/>
  <c r="I20" i="25"/>
  <c r="I12" i="25"/>
  <c r="R11" i="25"/>
  <c r="I24" i="25"/>
  <c r="R23" i="25"/>
  <c r="R6" i="25"/>
  <c r="R10" i="25"/>
  <c r="R14" i="25"/>
  <c r="R18" i="25"/>
  <c r="R22" i="25"/>
  <c r="R26" i="25"/>
  <c r="K15" i="25" l="1"/>
  <c r="P15" i="25" s="1"/>
  <c r="O8" i="46"/>
  <c r="O6" i="46"/>
  <c r="K27" i="25"/>
  <c r="P27" i="25" s="1"/>
  <c r="H34" i="21"/>
  <c r="H130" i="26"/>
  <c r="H131" i="26" s="1"/>
  <c r="H80" i="26"/>
  <c r="J22" i="21"/>
  <c r="H18" i="21"/>
  <c r="J16" i="21"/>
  <c r="J32" i="21"/>
  <c r="J15" i="21"/>
  <c r="J23" i="21"/>
  <c r="Q107" i="26"/>
  <c r="J110" i="26" s="1"/>
  <c r="H25" i="26"/>
  <c r="H17" i="26"/>
  <c r="H26" i="26" s="1"/>
  <c r="Q26" i="26" s="1"/>
  <c r="Q16" i="26"/>
  <c r="Q89" i="26"/>
  <c r="J92" i="26" s="1"/>
  <c r="H18" i="26"/>
  <c r="H109" i="26"/>
  <c r="J108" i="26" s="1"/>
  <c r="O108" i="26" s="1"/>
  <c r="Q125" i="26"/>
  <c r="J128" i="26" s="1"/>
  <c r="H127" i="26"/>
  <c r="J87" i="26"/>
  <c r="H92" i="26"/>
  <c r="J88" i="26"/>
  <c r="O88" i="26" s="1"/>
  <c r="H99" i="26"/>
  <c r="H100" i="26" s="1"/>
  <c r="Q98" i="26"/>
  <c r="Q117" i="26"/>
  <c r="J119" i="26" s="1"/>
  <c r="J90" i="26"/>
  <c r="O90" i="26" s="1"/>
  <c r="H118" i="26"/>
  <c r="J117" i="26" s="1"/>
  <c r="O117" i="26" s="1"/>
  <c r="H8" i="26"/>
  <c r="Q7" i="26"/>
  <c r="J89" i="26"/>
  <c r="O89" i="26" s="1"/>
  <c r="H31" i="21"/>
  <c r="J25" i="21"/>
  <c r="J18" i="21"/>
  <c r="K21" i="25"/>
  <c r="P21" i="25" s="1"/>
  <c r="K20" i="25"/>
  <c r="P20" i="25" s="1"/>
  <c r="R20" i="25"/>
  <c r="K8" i="25"/>
  <c r="P8" i="25" s="1"/>
  <c r="R8" i="25"/>
  <c r="R24" i="25"/>
  <c r="K24" i="25"/>
  <c r="P24" i="25" s="1"/>
  <c r="K7" i="25"/>
  <c r="P7" i="25" s="1"/>
  <c r="K25" i="25"/>
  <c r="P25" i="25" s="1"/>
  <c r="R28" i="25"/>
  <c r="K28" i="25"/>
  <c r="P28" i="25" s="1"/>
  <c r="K23" i="25"/>
  <c r="P23" i="25" s="1"/>
  <c r="K16" i="25"/>
  <c r="P16" i="25" s="1"/>
  <c r="R16" i="25"/>
  <c r="I30" i="25"/>
  <c r="I34" i="25" s="1"/>
  <c r="I37" i="25" s="1"/>
  <c r="K22" i="25"/>
  <c r="P22" i="25" s="1"/>
  <c r="K14" i="25"/>
  <c r="P14" i="25" s="1"/>
  <c r="K10" i="25"/>
  <c r="P10" i="25" s="1"/>
  <c r="K6" i="25"/>
  <c r="P6" i="25" s="1"/>
  <c r="K5" i="25"/>
  <c r="P5" i="25" s="1"/>
  <c r="K26" i="25"/>
  <c r="P26" i="25" s="1"/>
  <c r="K18" i="25"/>
  <c r="P18" i="25" s="1"/>
  <c r="K19" i="25"/>
  <c r="P19" i="25" s="1"/>
  <c r="K13" i="25"/>
  <c r="P13" i="25" s="1"/>
  <c r="K9" i="25"/>
  <c r="P9" i="25" s="1"/>
  <c r="K12" i="25"/>
  <c r="P12" i="25" s="1"/>
  <c r="R12" i="25"/>
  <c r="K17" i="25"/>
  <c r="P17" i="25" s="1"/>
  <c r="H8" i="21"/>
  <c r="H81" i="26" l="1"/>
  <c r="Q17" i="26"/>
  <c r="O9" i="46"/>
  <c r="O10" i="46"/>
  <c r="J107" i="26"/>
  <c r="O107" i="26" s="1"/>
  <c r="O15" i="21"/>
  <c r="O22" i="21"/>
  <c r="H32" i="21"/>
  <c r="J30" i="21"/>
  <c r="J29" i="21"/>
  <c r="Q25" i="26"/>
  <c r="J28" i="26" s="1"/>
  <c r="H27" i="26"/>
  <c r="J19" i="26"/>
  <c r="H19" i="26"/>
  <c r="J16" i="26"/>
  <c r="O16" i="26" s="1"/>
  <c r="J15" i="26"/>
  <c r="O15" i="26" s="1"/>
  <c r="J14" i="26"/>
  <c r="J17" i="26"/>
  <c r="O17" i="26" s="1"/>
  <c r="J124" i="26"/>
  <c r="O124" i="26" s="1"/>
  <c r="J123" i="26"/>
  <c r="H128" i="26"/>
  <c r="J105" i="26"/>
  <c r="J125" i="26"/>
  <c r="O125" i="26" s="1"/>
  <c r="H110" i="26"/>
  <c r="J106" i="26"/>
  <c r="O106" i="26" s="1"/>
  <c r="J126" i="26"/>
  <c r="O126" i="26" s="1"/>
  <c r="Q99" i="26"/>
  <c r="J101" i="26" s="1"/>
  <c r="J99" i="26"/>
  <c r="O99" i="26" s="1"/>
  <c r="J114" i="26"/>
  <c r="H119" i="26"/>
  <c r="J116" i="26"/>
  <c r="O116" i="26" s="1"/>
  <c r="J115" i="26"/>
  <c r="O115" i="26" s="1"/>
  <c r="Q8" i="26"/>
  <c r="J10" i="26" s="1"/>
  <c r="J131" i="26" s="1"/>
  <c r="H9" i="26"/>
  <c r="J96" i="26"/>
  <c r="H101" i="26"/>
  <c r="J97" i="26"/>
  <c r="O97" i="26" s="1"/>
  <c r="J98" i="26"/>
  <c r="O98" i="26" s="1"/>
  <c r="P87" i="26"/>
  <c r="O87" i="26"/>
  <c r="P8" i="21"/>
  <c r="Q5" i="25"/>
  <c r="O11" i="46" l="1"/>
  <c r="O29" i="21"/>
  <c r="P105" i="26"/>
  <c r="O105" i="26"/>
  <c r="H28" i="26"/>
  <c r="J23" i="26"/>
  <c r="J25" i="26"/>
  <c r="O25" i="26" s="1"/>
  <c r="J24" i="26"/>
  <c r="O24" i="26" s="1"/>
  <c r="J26" i="26"/>
  <c r="O26" i="26" s="1"/>
  <c r="P14" i="26"/>
  <c r="O14" i="26"/>
  <c r="O123" i="26"/>
  <c r="P123" i="26"/>
  <c r="O114" i="26"/>
  <c r="P114" i="26"/>
  <c r="P96" i="26"/>
  <c r="O96" i="26"/>
  <c r="H10" i="26"/>
  <c r="J5" i="26"/>
  <c r="J6" i="26"/>
  <c r="O6" i="26" s="1"/>
  <c r="J7" i="26"/>
  <c r="O7" i="26" s="1"/>
  <c r="J8" i="26"/>
  <c r="O8" i="26" s="1"/>
  <c r="H9" i="21" l="1"/>
  <c r="J10" i="21"/>
  <c r="J35" i="21" s="1"/>
  <c r="O23" i="26"/>
  <c r="P23" i="26"/>
  <c r="P5" i="26"/>
  <c r="O5" i="26"/>
  <c r="J5" i="21" l="1"/>
  <c r="J6" i="21"/>
  <c r="J7" i="21"/>
  <c r="J8" i="21"/>
  <c r="H10" i="21"/>
  <c r="B10" i="22"/>
  <c r="G25" i="22"/>
  <c r="M25" i="22" s="1"/>
  <c r="G24" i="22"/>
  <c r="M24" i="22" s="1"/>
  <c r="G23" i="22"/>
  <c r="M23" i="22" s="1"/>
  <c r="G22" i="22"/>
  <c r="M22" i="22" s="1"/>
  <c r="G17" i="22"/>
  <c r="G18" i="22" s="1"/>
  <c r="G16" i="22"/>
  <c r="M16" i="22" s="1"/>
  <c r="G15" i="22"/>
  <c r="M15" i="22" s="1"/>
  <c r="G14" i="22"/>
  <c r="I14" i="22" s="1"/>
  <c r="G8" i="22"/>
  <c r="G9" i="22" s="1"/>
  <c r="G7" i="22"/>
  <c r="M7" i="22" s="1"/>
  <c r="G6" i="22"/>
  <c r="M6" i="22" s="1"/>
  <c r="G5" i="22"/>
  <c r="M5" i="22" s="1"/>
  <c r="O5" i="21" l="1"/>
  <c r="J21" i="16"/>
  <c r="O21" i="16" s="1"/>
  <c r="J35" i="16"/>
  <c r="O35" i="16" s="1"/>
  <c r="J32" i="16"/>
  <c r="J33" i="16" s="1"/>
  <c r="O33" i="16" s="1"/>
  <c r="J29" i="16"/>
  <c r="O29" i="16" s="1"/>
  <c r="J9" i="16"/>
  <c r="O9" i="16" s="1"/>
  <c r="J24" i="16"/>
  <c r="O24" i="16" s="1"/>
  <c r="J14" i="16"/>
  <c r="O14" i="16" s="1"/>
  <c r="J19" i="16"/>
  <c r="O19" i="16" s="1"/>
  <c r="J30" i="16"/>
  <c r="O30" i="16" s="1"/>
  <c r="J16" i="16"/>
  <c r="O16" i="16" s="1"/>
  <c r="J25" i="16"/>
  <c r="O25" i="16" s="1"/>
  <c r="J34" i="16"/>
  <c r="O34" i="16" s="1"/>
  <c r="J27" i="16"/>
  <c r="J28" i="16" s="1"/>
  <c r="O28" i="16" s="1"/>
  <c r="J36" i="16"/>
  <c r="O36" i="16" s="1"/>
  <c r="J20" i="16"/>
  <c r="O20" i="16" s="1"/>
  <c r="J12" i="16"/>
  <c r="O12" i="16" s="1"/>
  <c r="J15" i="16"/>
  <c r="O15" i="16" s="1"/>
  <c r="I23" i="22"/>
  <c r="I24" i="22"/>
  <c r="G26" i="22"/>
  <c r="M26" i="22" s="1"/>
  <c r="I22" i="22"/>
  <c r="I25" i="22"/>
  <c r="M14" i="22"/>
  <c r="M18" i="22"/>
  <c r="I18" i="22"/>
  <c r="I16" i="22"/>
  <c r="I17" i="22"/>
  <c r="M17" i="22"/>
  <c r="I15" i="22"/>
  <c r="I7" i="22"/>
  <c r="M9" i="22"/>
  <c r="I9" i="22"/>
  <c r="I5" i="22"/>
  <c r="I8" i="22"/>
  <c r="M8" i="22"/>
  <c r="I6" i="22"/>
  <c r="I26" i="22" l="1"/>
  <c r="L22" i="22" s="1"/>
  <c r="J13" i="16"/>
  <c r="O13" i="16" s="1"/>
  <c r="O32" i="16"/>
  <c r="O27" i="16"/>
  <c r="L14" i="22"/>
  <c r="L5" i="22"/>
  <c r="J10" i="16"/>
  <c r="J11" i="16"/>
  <c r="O11" i="16" s="1"/>
  <c r="J22" i="16" l="1"/>
  <c r="L22" i="16" s="1"/>
  <c r="J17" i="16"/>
  <c r="L17" i="16" s="1"/>
  <c r="J37" i="16"/>
  <c r="J26" i="16"/>
  <c r="O26" i="16" s="1"/>
  <c r="J31" i="16"/>
  <c r="O31" i="16" s="1"/>
  <c r="H35" i="21"/>
  <c r="L25" i="16"/>
  <c r="L30" i="16"/>
  <c r="L32" i="16"/>
  <c r="L19" i="16"/>
  <c r="L21" i="16"/>
  <c r="L16" i="16"/>
  <c r="L28" i="16"/>
  <c r="L27" i="16"/>
  <c r="L20" i="16"/>
  <c r="L24" i="16"/>
  <c r="L33" i="16"/>
  <c r="L29" i="16"/>
  <c r="L14" i="16"/>
  <c r="L15" i="16"/>
  <c r="O10" i="16"/>
  <c r="O40" i="16" s="1"/>
  <c r="L34" i="16"/>
  <c r="L35" i="16"/>
  <c r="L36" i="16"/>
  <c r="J39" i="16"/>
  <c r="L10" i="16"/>
  <c r="L31" i="16" l="1"/>
  <c r="N29" i="16" s="1"/>
  <c r="J38" i="16"/>
  <c r="O37" i="16"/>
  <c r="L26" i="16"/>
  <c r="N24" i="16" s="1"/>
  <c r="O17" i="16"/>
  <c r="J18" i="16"/>
  <c r="L37" i="16"/>
  <c r="J23" i="16"/>
  <c r="O22" i="16"/>
  <c r="L13" i="16"/>
  <c r="L11" i="16"/>
  <c r="L12" i="16"/>
  <c r="L9" i="16"/>
  <c r="O18" i="16" l="1"/>
  <c r="L18" i="16"/>
  <c r="N14" i="16" s="1"/>
  <c r="O23" i="16"/>
  <c r="L23" i="16"/>
  <c r="N19" i="16" s="1"/>
  <c r="O38" i="16"/>
  <c r="L38" i="16"/>
  <c r="N34" i="16" s="1"/>
  <c r="N9" i="16"/>
  <c r="M25" i="46" l="1"/>
  <c r="N23" i="46" s="1"/>
  <c r="O23" i="46"/>
  <c r="K25" i="46" l="1"/>
  <c r="K26" i="46"/>
  <c r="O26" i="46"/>
  <c r="O25" i="46"/>
  <c r="O27" i="46" l="1"/>
  <c r="O32" i="46" l="1"/>
  <c r="K34" i="46" s="1"/>
  <c r="M33" i="46" l="1"/>
  <c r="N31" i="46" s="1"/>
  <c r="O33" i="46"/>
  <c r="K37" i="46" s="1"/>
  <c r="O34" i="46"/>
  <c r="O35" i="46" l="1"/>
  <c r="K38" i="46" s="1"/>
</calcChain>
</file>

<file path=xl/sharedStrings.xml><?xml version="1.0" encoding="utf-8"?>
<sst xmlns="http://schemas.openxmlformats.org/spreadsheetml/2006/main" count="1328" uniqueCount="132">
  <si>
    <t>1.1</t>
  </si>
  <si>
    <t>1.2</t>
  </si>
  <si>
    <t>1.3</t>
  </si>
  <si>
    <t>1.4</t>
  </si>
  <si>
    <t>1.5</t>
  </si>
  <si>
    <t>Descritivo</t>
  </si>
  <si>
    <t xml:space="preserve">Produto </t>
  </si>
  <si>
    <t>Un.</t>
  </si>
  <si>
    <t>MWh</t>
  </si>
  <si>
    <t>Total R$</t>
  </si>
  <si>
    <t>Preço Unitário
 R$/MWh</t>
  </si>
  <si>
    <t>PLANILHA DE ORÇAMENTO BÁSICO</t>
  </si>
  <si>
    <t>NOME DA EMPRESA PARTICIPANTE DO CERTAME</t>
  </si>
  <si>
    <t>Início do Suprimento</t>
  </si>
  <si>
    <t>RAZÃO SOCIAL PROPONENTE:</t>
  </si>
  <si>
    <t>RESPONSÁNVEL PROPONENTE:</t>
  </si>
  <si>
    <t>Fim do Suprimento</t>
  </si>
  <si>
    <t>Ano II - Energia Incentivada 50%</t>
  </si>
  <si>
    <t>Preço Médio 
 R$/MWh</t>
  </si>
  <si>
    <t>VALOR GLOBAL</t>
  </si>
  <si>
    <t>% Representatividade no Total de Energia Contratada</t>
  </si>
  <si>
    <t>Quantidades em MWh</t>
  </si>
  <si>
    <t>Ano I - Energia Incentivada 50%</t>
  </si>
  <si>
    <t>Ano III- Energia Incentivada 50%</t>
  </si>
  <si>
    <t>Ano IV- Energia Incentivada 50%</t>
  </si>
  <si>
    <t>Ano V- Energia Incentivada 50%</t>
  </si>
  <si>
    <t>LOTE ÚNICO</t>
  </si>
  <si>
    <t>ENERGIA TOTAL (LOTE único)</t>
  </si>
  <si>
    <t xml:space="preserve">Item 1 </t>
  </si>
  <si>
    <t xml:space="preserve">Quantidades em Mwmédios </t>
  </si>
  <si>
    <t xml:space="preserve">Flexibilidade </t>
  </si>
  <si>
    <t xml:space="preserve">Spread </t>
  </si>
  <si>
    <t xml:space="preserve">Item 2 </t>
  </si>
  <si>
    <t>Item 3</t>
  </si>
  <si>
    <t>Item 4</t>
  </si>
  <si>
    <t>Item 5</t>
  </si>
  <si>
    <t>Item 6</t>
  </si>
  <si>
    <t>LOTE 1</t>
  </si>
  <si>
    <t>LOTE 2</t>
  </si>
  <si>
    <t xml:space="preserve">Submercado </t>
  </si>
  <si>
    <t>%Carga</t>
  </si>
  <si>
    <t xml:space="preserve">Migração </t>
  </si>
  <si>
    <t>CNPJ</t>
  </si>
  <si>
    <t>SUBMERCADO</t>
  </si>
  <si>
    <t>FLEX'S</t>
  </si>
  <si>
    <t>total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</si>
  <si>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</si>
  <si>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</si>
  <si>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</si>
  <si>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</si>
  <si>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</si>
  <si>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</si>
  <si>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</si>
  <si>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</si>
  <si>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</si>
  <si>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</si>
  <si>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</si>
  <si>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</si>
  <si>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LIGHT - SAMPAIO_Atacado</t>
  </si>
  <si>
    <t>33.781.055/0001-35</t>
  </si>
  <si>
    <t>SE/CO</t>
  </si>
  <si>
    <t>+30%/-20%</t>
  </si>
  <si>
    <t>LIGHT - HÉLIO_Atacado</t>
  </si>
  <si>
    <t>+30%/-50%</t>
  </si>
  <si>
    <t>LIGHT - IFF_Atacado</t>
  </si>
  <si>
    <t>+/-30%</t>
  </si>
  <si>
    <t>LIGHT - CMPUS MANGUINHOS_Atacado</t>
  </si>
  <si>
    <t>LIGHT - CTM_Atacado</t>
  </si>
  <si>
    <t>ENERGISA - RO_Atacado</t>
  </si>
  <si>
    <t>+/-20%</t>
  </si>
  <si>
    <t>CEB - DF_Atacado</t>
  </si>
  <si>
    <t>AME - AM_Atacado</t>
  </si>
  <si>
    <t>N</t>
  </si>
  <si>
    <t>CEMIG - MG_Atacado</t>
  </si>
  <si>
    <t>33.781.055/0008-01</t>
  </si>
  <si>
    <t>ENEL - CE_Atacado</t>
  </si>
  <si>
    <t>33.781.055/0067-61</t>
  </si>
  <si>
    <t>NE</t>
  </si>
  <si>
    <t>USINA</t>
  </si>
  <si>
    <t>COELBA - BA_Atacado</t>
  </si>
  <si>
    <t>33.781.055/0006-40</t>
  </si>
  <si>
    <t>ENERGISA - MS_Atacado</t>
  </si>
  <si>
    <t>33.781.055/0068-42</t>
  </si>
  <si>
    <t>+/-100%</t>
  </si>
  <si>
    <t>MWH</t>
  </si>
  <si>
    <t>SOMATORIO</t>
  </si>
  <si>
    <t>MWm</t>
  </si>
  <si>
    <t>+30%/-30%</t>
  </si>
  <si>
    <t>Item 2
33.781.055/0001-35
NORTE</t>
  </si>
  <si>
    <t>Item 3
33.781.055/0068-42
SE/CO</t>
  </si>
  <si>
    <t>+100%/-100%</t>
  </si>
  <si>
    <t>Item 4
33.781.055/0006-40
NE</t>
  </si>
  <si>
    <t>Item 5
33.781.055/0067-61
NE</t>
  </si>
  <si>
    <t>TOTAL (LOTE único)</t>
  </si>
  <si>
    <t xml:space="preserve">Lote 1
33.781.055/0001-35
SE/CO
</t>
  </si>
  <si>
    <t xml:space="preserve">TOTAL </t>
  </si>
  <si>
    <t xml:space="preserve">ENERGIA TOTAL </t>
  </si>
  <si>
    <t>+40%/-40%</t>
  </si>
  <si>
    <t>Lote 1
33.781.055/0001-35
SE/CO 
Manguinhos</t>
  </si>
  <si>
    <t xml:space="preserve">Lote 7
33.781.055/0001-35
SE/CO
</t>
  </si>
  <si>
    <t>Lote 1
33.781.055/0001-35
SE/CO
Manguinhos</t>
  </si>
  <si>
    <t>Lote 2
33.781.055/0001-35
SE/CO
Manguinhos</t>
  </si>
  <si>
    <t>Lote 3
33.781.055/0001-35
SE/CO 
Manguinhos</t>
  </si>
  <si>
    <t>Lote 4
33.781.055/0001-35
SE/CO
Manguinhos</t>
  </si>
  <si>
    <t>Lote 5
33.781.055/0001-35
SE/CO
Manguinhos</t>
  </si>
  <si>
    <t>Lote 8
33.781.055/0001-35
NORTE</t>
  </si>
  <si>
    <t>Lote 9
33.781.055/0068-42
SE/CO</t>
  </si>
  <si>
    <t>Lote 10
33.781.055/0006-40
NE</t>
  </si>
  <si>
    <t>Lote 11
33.781.055/0067-61
NE</t>
  </si>
  <si>
    <t xml:space="preserve">Lote 12
33.781.055/0008-01
SE/CO
</t>
  </si>
  <si>
    <t xml:space="preserve">Produto Varejista </t>
  </si>
  <si>
    <t>Item 1
33.781.055/0001-35
SE/CO</t>
  </si>
  <si>
    <t>Item 6
33.781.055/0008-01
SE/CO</t>
  </si>
  <si>
    <t>LOTE 3</t>
  </si>
  <si>
    <t>Lote 3
33.781.055/0006-40
NE</t>
  </si>
  <si>
    <t>LOTE 4</t>
  </si>
  <si>
    <t>Lote 4
33.781.055/0067-61
NE</t>
  </si>
  <si>
    <t>Lote 5
33.781.055/0008-01
SE/CO</t>
  </si>
  <si>
    <t>Lote 6 
33.781.055/0001-35
SE/CO
Manguinhos</t>
  </si>
  <si>
    <t>+/-40%</t>
  </si>
  <si>
    <t>Lote 2
33.781.055/0006-40
NE</t>
  </si>
  <si>
    <t>Lote 4
33.781.055/0008-01
SE/CO</t>
  </si>
  <si>
    <t xml:space="preserve">Spread 
</t>
  </si>
  <si>
    <t xml:space="preserve">Cessão: R$ 
Compra: R$ </t>
  </si>
  <si>
    <t>Ano II- Energia Incentivada 50%</t>
  </si>
  <si>
    <t>Lote 3
33.781.055/0067-61
NE</t>
  </si>
  <si>
    <t>TOTAL LOTE</t>
  </si>
  <si>
    <t>ENCARGOS CCEE (reembolso)</t>
  </si>
  <si>
    <t xml:space="preserve">Preço Unitário
 R$/MWh
</t>
  </si>
  <si>
    <t xml:space="preserve">Unidade </t>
  </si>
  <si>
    <t xml:space="preserve">CATSER </t>
  </si>
  <si>
    <t>2786-3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</si>
</sst>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%"/>
    <numFmt numFmtId="165" formatCode="#,##0.000"/>
    <numFmt numFmtId="166" formatCode="&quot;R$&quot;\ #,##0.00"/>
    <numFmt numFmtId="167" formatCode="&quot;R$&quot;\ #,##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24"/>
      <name val="Arial"/>
      <family val="2"/>
    </font>
    <font>
      <b/>
      <sz val="12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u/>
      <sz val="14"/>
      <color theme="1"/>
      <name val="Arial Narrow"/>
      <family val="2"/>
    </font>
    <font>
      <u/>
      <sz val="9"/>
      <color theme="1"/>
      <name val="Arial Narrow"/>
      <family val="2"/>
    </font>
    <font>
      <b/>
      <sz val="20"/>
      <color theme="1"/>
      <name val="Calibri"/>
      <family val="2"/>
      <scheme val="minor"/>
    </font>
    <font>
      <sz val="9"/>
      <name val="Arial Narrow"/>
      <family val="2"/>
    </font>
    <font>
      <b/>
      <sz val="9"/>
      <name val="Arial Narrow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b/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1"/>
      <color theme="0" tint="-0.249977111117893"/>
      <name val="Calibri Light"/>
      <family val="2"/>
      <scheme val="major"/>
    </font>
    <font>
      <b/>
      <sz val="8"/>
      <name val="Arial Narrow"/>
      <family val="2"/>
    </font>
    <font>
      <sz val="8"/>
      <color theme="1"/>
      <name val="Calibri"/>
      <family val="2"/>
      <scheme val="minor"/>
    </font>
    <font>
      <b/>
      <sz val="9"/>
      <color rgb="FF0070C0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8999908444471571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  <fill>
      <patternFill patternType="lightUp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267">
    <xf numFmtId="0" fontId="0" fillId="0" borderId="0" xfId="0"/>
    <xf numFmtId="0" fontId="8" fillId="3" borderId="0" xfId="0" applyFont="1" applyFill="1" applyProtection="1">
      <protection locked="0" hidden="1"/>
    </xf>
    <xf numFmtId="0" fontId="5" fillId="3" borderId="0" xfId="0" applyFont="1" applyFill="1" applyProtection="1">
      <protection locked="0" hidden="1"/>
    </xf>
    <xf numFmtId="0" fontId="5" fillId="3" borderId="0" xfId="0" applyFont="1" applyFill="1" applyAlignment="1" applyProtection="1">
      <alignment horizontal="center"/>
      <protection locked="0" hidden="1"/>
    </xf>
    <xf numFmtId="0" fontId="5" fillId="3" borderId="0" xfId="0" applyFont="1" applyFill="1" applyProtection="1">
      <protection hidden="1"/>
    </xf>
    <xf numFmtId="0" fontId="5" fillId="0" borderId="0" xfId="0" applyFont="1" applyProtection="1">
      <protection hidden="1"/>
    </xf>
    <xf numFmtId="0" fontId="9" fillId="3" borderId="0" xfId="0" applyFont="1" applyFill="1" applyProtection="1">
      <protection locked="0" hidden="1"/>
    </xf>
    <xf numFmtId="0" fontId="6" fillId="3" borderId="0" xfId="0" applyFont="1" applyFill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5" fillId="3" borderId="0" xfId="0" applyFont="1" applyFill="1" applyAlignment="1" applyProtection="1">
      <alignment vertical="center"/>
      <protection hidden="1"/>
    </xf>
    <xf numFmtId="4" fontId="5" fillId="3" borderId="11" xfId="0" applyNumberFormat="1" applyFont="1" applyFill="1" applyBorder="1" applyAlignment="1" applyProtection="1">
      <alignment horizontal="center" vertical="center"/>
      <protection hidden="1"/>
    </xf>
    <xf numFmtId="0" fontId="5" fillId="3" borderId="0" xfId="0" applyFont="1" applyFill="1" applyAlignment="1" applyProtection="1">
      <alignment horizontal="center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1" fillId="3" borderId="0" xfId="0" applyFont="1" applyFill="1" applyAlignment="1" applyProtection="1">
      <alignment horizontal="center"/>
      <protection locked="0" hidden="1"/>
    </xf>
    <xf numFmtId="0" fontId="9" fillId="3" borderId="0" xfId="0" applyFont="1" applyFill="1" applyProtection="1">
      <protection hidden="1"/>
    </xf>
    <xf numFmtId="0" fontId="5" fillId="3" borderId="0" xfId="0" applyFont="1" applyFill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4" fontId="5" fillId="3" borderId="6" xfId="0" applyNumberFormat="1" applyFont="1" applyFill="1" applyBorder="1" applyAlignment="1" applyProtection="1">
      <alignment horizontal="center" vertical="center"/>
      <protection hidden="1"/>
    </xf>
    <xf numFmtId="0" fontId="5" fillId="3" borderId="10" xfId="0" applyFont="1" applyFill="1" applyBorder="1" applyAlignment="1" applyProtection="1">
      <alignment horizontal="center" vertical="center"/>
      <protection hidden="1"/>
    </xf>
    <xf numFmtId="166" fontId="6" fillId="2" borderId="4" xfId="0" applyNumberFormat="1" applyFont="1" applyFill="1" applyBorder="1" applyAlignment="1" applyProtection="1">
      <alignment horizontal="center" vertical="center"/>
      <protection hidden="1"/>
    </xf>
    <xf numFmtId="166" fontId="6" fillId="2" borderId="3" xfId="0" applyNumberFormat="1" applyFont="1" applyFill="1" applyBorder="1" applyAlignment="1" applyProtection="1">
      <alignment horizontal="center" vertical="center"/>
      <protection hidden="1"/>
    </xf>
    <xf numFmtId="0" fontId="6" fillId="4" borderId="9" xfId="0" applyFont="1" applyFill="1" applyBorder="1" applyAlignment="1" applyProtection="1">
      <alignment vertical="center"/>
      <protection hidden="1"/>
    </xf>
    <xf numFmtId="0" fontId="6" fillId="4" borderId="10" xfId="0" applyFont="1" applyFill="1" applyBorder="1" applyAlignment="1" applyProtection="1">
      <alignment vertical="center"/>
      <protection hidden="1"/>
    </xf>
    <xf numFmtId="0" fontId="12" fillId="3" borderId="0" xfId="3" applyFont="1" applyFill="1" applyAlignment="1" applyProtection="1">
      <alignment horizontal="center" vertical="center"/>
      <protection locked="0" hidden="1"/>
    </xf>
    <xf numFmtId="0" fontId="6" fillId="4" borderId="10" xfId="0" applyFont="1" applyFill="1" applyBorder="1" applyAlignment="1" applyProtection="1">
      <alignment horizontal="center" vertical="center" wrapText="1"/>
      <protection hidden="1"/>
    </xf>
    <xf numFmtId="0" fontId="6" fillId="4" borderId="7" xfId="0" applyFont="1" applyFill="1" applyBorder="1" applyAlignment="1" applyProtection="1">
      <alignment horizontal="center" vertical="center" wrapText="1"/>
      <protection hidden="1"/>
    </xf>
    <xf numFmtId="166" fontId="5" fillId="3" borderId="1" xfId="0" applyNumberFormat="1" applyFont="1" applyFill="1" applyBorder="1" applyAlignment="1" applyProtection="1">
      <alignment horizontal="left" vertical="center"/>
      <protection hidden="1"/>
    </xf>
    <xf numFmtId="10" fontId="5" fillId="3" borderId="6" xfId="2" applyNumberFormat="1" applyFont="1" applyFill="1" applyBorder="1" applyAlignment="1" applyProtection="1">
      <alignment horizontal="center" vertical="center"/>
      <protection hidden="1"/>
    </xf>
    <xf numFmtId="10" fontId="5" fillId="3" borderId="11" xfId="2" applyNumberFormat="1" applyFont="1" applyFill="1" applyBorder="1" applyAlignment="1" applyProtection="1">
      <alignment horizontal="center" vertical="center"/>
      <protection hidden="1"/>
    </xf>
    <xf numFmtId="166" fontId="5" fillId="3" borderId="0" xfId="0" applyNumberFormat="1" applyFont="1" applyFill="1" applyAlignment="1" applyProtection="1">
      <alignment horizontal="center"/>
      <protection locked="0" hidden="1"/>
    </xf>
    <xf numFmtId="4" fontId="6" fillId="2" borderId="1" xfId="0" applyNumberFormat="1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 vertical="center"/>
      <protection hidden="1"/>
    </xf>
    <xf numFmtId="10" fontId="6" fillId="2" borderId="2" xfId="2" applyNumberFormat="1" applyFont="1" applyFill="1" applyBorder="1" applyAlignment="1" applyProtection="1">
      <alignment horizontal="center" vertical="center"/>
      <protection hidden="1"/>
    </xf>
    <xf numFmtId="166" fontId="13" fillId="2" borderId="3" xfId="0" applyNumberFormat="1" applyFont="1" applyFill="1" applyBorder="1" applyAlignment="1" applyProtection="1">
      <alignment horizontal="left" vertical="center"/>
      <protection hidden="1"/>
    </xf>
    <xf numFmtId="0" fontId="13" fillId="3" borderId="8" xfId="0" applyFont="1" applyFill="1" applyBorder="1" applyAlignment="1" applyProtection="1">
      <alignment horizontal="right" vertical="center"/>
      <protection hidden="1"/>
    </xf>
    <xf numFmtId="0" fontId="13" fillId="3" borderId="10" xfId="0" applyFont="1" applyFill="1" applyBorder="1" applyAlignment="1" applyProtection="1">
      <alignment vertical="center"/>
      <protection hidden="1"/>
    </xf>
    <xf numFmtId="14" fontId="13" fillId="3" borderId="10" xfId="0" applyNumberFormat="1" applyFont="1" applyFill="1" applyBorder="1" applyAlignment="1" applyProtection="1">
      <alignment horizontal="center" vertical="center"/>
      <protection hidden="1"/>
    </xf>
    <xf numFmtId="0" fontId="13" fillId="3" borderId="9" xfId="0" applyFont="1" applyFill="1" applyBorder="1" applyAlignment="1" applyProtection="1">
      <alignment horizontal="right" vertical="center"/>
      <protection hidden="1"/>
    </xf>
    <xf numFmtId="0" fontId="13" fillId="3" borderId="0" xfId="0" applyFont="1" applyFill="1" applyAlignment="1" applyProtection="1">
      <alignment vertical="center"/>
      <protection hidden="1"/>
    </xf>
    <xf numFmtId="14" fontId="13" fillId="3" borderId="0" xfId="0" applyNumberFormat="1" applyFont="1" applyFill="1" applyAlignment="1" applyProtection="1">
      <alignment horizontal="center" vertical="center"/>
      <protection hidden="1"/>
    </xf>
    <xf numFmtId="14" fontId="13" fillId="3" borderId="0" xfId="0" applyNumberFormat="1" applyFont="1" applyFill="1" applyAlignment="1" applyProtection="1">
      <alignment horizontal="center"/>
      <protection hidden="1"/>
    </xf>
    <xf numFmtId="166" fontId="6" fillId="2" borderId="4" xfId="1" applyNumberFormat="1" applyFont="1" applyFill="1" applyBorder="1" applyAlignment="1" applyProtection="1">
      <alignment horizontal="center" vertical="center"/>
      <protection hidden="1"/>
    </xf>
    <xf numFmtId="0" fontId="8" fillId="3" borderId="0" xfId="0" applyFont="1" applyFill="1" applyAlignment="1" applyProtection="1">
      <alignment horizontal="center" vertical="center"/>
      <protection hidden="1"/>
    </xf>
    <xf numFmtId="0" fontId="6" fillId="3" borderId="0" xfId="0" applyFont="1" applyFill="1" applyAlignment="1" applyProtection="1">
      <alignment horizontal="center" vertical="center"/>
      <protection hidden="1"/>
    </xf>
    <xf numFmtId="4" fontId="6" fillId="3" borderId="0" xfId="0" applyNumberFormat="1" applyFont="1" applyFill="1" applyAlignment="1" applyProtection="1">
      <alignment horizontal="center" vertical="center"/>
      <protection hidden="1"/>
    </xf>
    <xf numFmtId="164" fontId="7" fillId="3" borderId="0" xfId="2" applyNumberFormat="1" applyFont="1" applyFill="1" applyBorder="1" applyAlignment="1" applyProtection="1">
      <alignment horizontal="center" vertical="center"/>
      <protection hidden="1"/>
    </xf>
    <xf numFmtId="166" fontId="6" fillId="3" borderId="0" xfId="0" applyNumberFormat="1" applyFont="1" applyFill="1" applyAlignment="1" applyProtection="1">
      <alignment horizontal="center" vertical="center"/>
      <protection hidden="1"/>
    </xf>
    <xf numFmtId="0" fontId="10" fillId="3" borderId="0" xfId="0" applyFont="1" applyFill="1" applyProtection="1">
      <protection locked="0" hidden="1"/>
    </xf>
    <xf numFmtId="0" fontId="11" fillId="3" borderId="0" xfId="0" applyFont="1" applyFill="1" applyProtection="1">
      <protection locked="0" hidden="1"/>
    </xf>
    <xf numFmtId="0" fontId="9" fillId="3" borderId="10" xfId="0" applyFont="1" applyFill="1" applyBorder="1" applyProtection="1">
      <protection locked="0" hidden="1"/>
    </xf>
    <xf numFmtId="0" fontId="5" fillId="3" borderId="10" xfId="0" applyFont="1" applyFill="1" applyBorder="1" applyProtection="1">
      <protection locked="0" hidden="1"/>
    </xf>
    <xf numFmtId="0" fontId="5" fillId="3" borderId="10" xfId="0" applyFont="1" applyFill="1" applyBorder="1" applyAlignment="1" applyProtection="1">
      <alignment horizontal="center"/>
      <protection locked="0" hidden="1"/>
    </xf>
    <xf numFmtId="0" fontId="5" fillId="0" borderId="10" xfId="0" applyFont="1" applyBorder="1" applyAlignment="1" applyProtection="1">
      <alignment horizontal="center"/>
      <protection hidden="1"/>
    </xf>
    <xf numFmtId="166" fontId="13" fillId="3" borderId="6" xfId="0" applyNumberFormat="1" applyFont="1" applyFill="1" applyBorder="1" applyAlignment="1" applyProtection="1">
      <alignment horizontal="center" vertical="center"/>
      <protection hidden="1"/>
    </xf>
    <xf numFmtId="166" fontId="13" fillId="3" borderId="11" xfId="0" applyNumberFormat="1" applyFont="1" applyFill="1" applyBorder="1" applyAlignment="1" applyProtection="1">
      <alignment horizontal="center" vertical="center"/>
      <protection hidden="1"/>
    </xf>
    <xf numFmtId="0" fontId="6" fillId="4" borderId="6" xfId="0" applyFont="1" applyFill="1" applyBorder="1" applyAlignment="1" applyProtection="1">
      <alignment horizontal="center" vertical="center" wrapText="1"/>
      <protection hidden="1"/>
    </xf>
    <xf numFmtId="0" fontId="6" fillId="4" borderId="11" xfId="0" applyFont="1" applyFill="1" applyBorder="1" applyAlignment="1" applyProtection="1">
      <alignment horizontal="center" vertical="center" wrapText="1"/>
      <protection hidden="1"/>
    </xf>
    <xf numFmtId="0" fontId="6" fillId="4" borderId="5" xfId="0" applyFont="1" applyFill="1" applyBorder="1" applyAlignment="1" applyProtection="1">
      <alignment horizontal="center" vertical="center" wrapText="1"/>
      <protection hidden="1"/>
    </xf>
    <xf numFmtId="166" fontId="6" fillId="3" borderId="11" xfId="1" applyNumberFormat="1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Alignment="1" applyProtection="1">
      <alignment horizontal="left" vertical="center"/>
      <protection hidden="1"/>
    </xf>
    <xf numFmtId="166" fontId="6" fillId="2" borderId="0" xfId="0" applyNumberFormat="1" applyFont="1" applyFill="1" applyAlignment="1" applyProtection="1">
      <alignment horizontal="center" vertical="center"/>
      <protection hidden="1"/>
    </xf>
    <xf numFmtId="0" fontId="13" fillId="3" borderId="0" xfId="0" applyFont="1" applyFill="1" applyAlignment="1" applyProtection="1">
      <alignment horizontal="right" vertical="center"/>
      <protection hidden="1"/>
    </xf>
    <xf numFmtId="166" fontId="13" fillId="3" borderId="0" xfId="0" applyNumberFormat="1" applyFont="1" applyFill="1" applyAlignment="1" applyProtection="1">
      <alignment horizontal="center" vertical="center"/>
      <protection hidden="1"/>
    </xf>
    <xf numFmtId="0" fontId="13" fillId="3" borderId="12" xfId="0" applyFont="1" applyFill="1" applyBorder="1" applyAlignment="1" applyProtection="1">
      <alignment horizontal="right" vertical="center"/>
      <protection hidden="1"/>
    </xf>
    <xf numFmtId="0" fontId="13" fillId="3" borderId="13" xfId="0" applyFont="1" applyFill="1" applyBorder="1" applyAlignment="1" applyProtection="1">
      <alignment vertical="center"/>
      <protection hidden="1"/>
    </xf>
    <xf numFmtId="14" fontId="13" fillId="3" borderId="13" xfId="0" applyNumberFormat="1" applyFont="1" applyFill="1" applyBorder="1" applyAlignment="1" applyProtection="1">
      <alignment horizontal="center"/>
      <protection hidden="1"/>
    </xf>
    <xf numFmtId="4" fontId="5" fillId="3" borderId="5" xfId="0" applyNumberFormat="1" applyFont="1" applyFill="1" applyBorder="1" applyAlignment="1" applyProtection="1">
      <alignment horizontal="center" vertical="center"/>
      <protection hidden="1"/>
    </xf>
    <xf numFmtId="0" fontId="5" fillId="3" borderId="13" xfId="0" applyFont="1" applyFill="1" applyBorder="1" applyAlignment="1" applyProtection="1">
      <alignment horizontal="center" vertical="center"/>
      <protection hidden="1"/>
    </xf>
    <xf numFmtId="10" fontId="5" fillId="3" borderId="5" xfId="2" applyNumberFormat="1" applyFont="1" applyFill="1" applyBorder="1" applyAlignment="1" applyProtection="1">
      <alignment horizontal="center" vertical="center"/>
      <protection hidden="1"/>
    </xf>
    <xf numFmtId="166" fontId="13" fillId="3" borderId="5" xfId="0" applyNumberFormat="1" applyFont="1" applyFill="1" applyBorder="1" applyAlignment="1" applyProtection="1">
      <alignment horizontal="center" vertical="center"/>
      <protection hidden="1"/>
    </xf>
    <xf numFmtId="166" fontId="6" fillId="3" borderId="5" xfId="1" applyNumberFormat="1" applyFont="1" applyFill="1" applyBorder="1" applyAlignment="1" applyProtection="1">
      <alignment horizontal="center" vertical="center"/>
      <protection hidden="1"/>
    </xf>
    <xf numFmtId="0" fontId="6" fillId="4" borderId="0" xfId="0" applyFont="1" applyFill="1" applyAlignment="1" applyProtection="1">
      <alignment vertical="center"/>
      <protection hidden="1"/>
    </xf>
    <xf numFmtId="0" fontId="14" fillId="3" borderId="0" xfId="0" applyFont="1" applyFill="1" applyAlignment="1" applyProtection="1">
      <alignment horizontal="center" vertical="center" wrapText="1"/>
      <protection hidden="1"/>
    </xf>
    <xf numFmtId="4" fontId="5" fillId="3" borderId="0" xfId="0" applyNumberFormat="1" applyFont="1" applyFill="1" applyAlignment="1" applyProtection="1">
      <alignment horizontal="center" vertical="center"/>
      <protection hidden="1"/>
    </xf>
    <xf numFmtId="10" fontId="5" fillId="3" borderId="0" xfId="2" applyNumberFormat="1" applyFont="1" applyFill="1" applyBorder="1" applyAlignment="1" applyProtection="1">
      <alignment horizontal="center" vertical="center"/>
      <protection hidden="1"/>
    </xf>
    <xf numFmtId="166" fontId="6" fillId="3" borderId="0" xfId="1" applyNumberFormat="1" applyFont="1" applyFill="1" applyBorder="1" applyAlignment="1" applyProtection="1">
      <alignment horizontal="center" vertical="center"/>
      <protection hidden="1"/>
    </xf>
    <xf numFmtId="0" fontId="14" fillId="3" borderId="10" xfId="0" applyFont="1" applyFill="1" applyBorder="1" applyAlignment="1" applyProtection="1">
      <alignment horizontal="center" vertical="center" wrapText="1"/>
      <protection hidden="1"/>
    </xf>
    <xf numFmtId="0" fontId="14" fillId="3" borderId="13" xfId="0" applyFont="1" applyFill="1" applyBorder="1" applyAlignment="1" applyProtection="1">
      <alignment horizontal="center" vertical="center" wrapText="1"/>
      <protection hidden="1"/>
    </xf>
    <xf numFmtId="4" fontId="5" fillId="2" borderId="1" xfId="0" applyNumberFormat="1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10" fontId="5" fillId="2" borderId="1" xfId="2" applyNumberFormat="1" applyFont="1" applyFill="1" applyBorder="1" applyAlignment="1" applyProtection="1">
      <alignment horizontal="center" vertical="center"/>
      <protection hidden="1"/>
    </xf>
    <xf numFmtId="166" fontId="13" fillId="2" borderId="1" xfId="0" applyNumberFormat="1" applyFont="1" applyFill="1" applyBorder="1" applyAlignment="1" applyProtection="1">
      <alignment horizontal="center" vertical="center"/>
      <protection hidden="1"/>
    </xf>
    <xf numFmtId="166" fontId="6" fillId="2" borderId="1" xfId="1" applyNumberFormat="1" applyFont="1" applyFill="1" applyBorder="1" applyAlignment="1" applyProtection="1">
      <alignment horizontal="center" vertical="center"/>
      <protection hidden="1"/>
    </xf>
    <xf numFmtId="166" fontId="5" fillId="2" borderId="1" xfId="0" applyNumberFormat="1" applyFont="1" applyFill="1" applyBorder="1" applyAlignment="1" applyProtection="1">
      <alignment horizontal="left" vertical="center"/>
      <protection hidden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14" fontId="16" fillId="0" borderId="0" xfId="0" applyNumberFormat="1" applyFont="1" applyAlignment="1">
      <alignment horizontal="left" vertical="center"/>
    </xf>
    <xf numFmtId="0" fontId="16" fillId="5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6" fillId="0" borderId="0" xfId="0" quotePrefix="1" applyFont="1" applyAlignment="1">
      <alignment horizontal="center" vertical="center"/>
    </xf>
    <xf numFmtId="4" fontId="16" fillId="0" borderId="0" xfId="0" quotePrefix="1" applyNumberFormat="1" applyFont="1" applyAlignment="1">
      <alignment horizontal="center" vertical="center"/>
    </xf>
    <xf numFmtId="0" fontId="17" fillId="6" borderId="0" xfId="0" applyFont="1" applyFill="1"/>
    <xf numFmtId="0" fontId="0" fillId="0" borderId="0" xfId="0" applyAlignment="1">
      <alignment horizontal="left"/>
    </xf>
    <xf numFmtId="4" fontId="0" fillId="0" borderId="0" xfId="0" applyNumberFormat="1"/>
    <xf numFmtId="0" fontId="18" fillId="7" borderId="0" xfId="0" applyFont="1" applyFill="1" applyAlignment="1">
      <alignment horizontal="center" vertical="center"/>
    </xf>
    <xf numFmtId="4" fontId="16" fillId="0" borderId="0" xfId="4" applyNumberFormat="1" applyFont="1" applyFill="1" applyAlignment="1">
      <alignment horizontal="center" vertical="center"/>
    </xf>
    <xf numFmtId="4" fontId="19" fillId="0" borderId="0" xfId="4" applyNumberFormat="1" applyFont="1" applyAlignment="1">
      <alignment horizontal="center" vertical="center"/>
    </xf>
    <xf numFmtId="0" fontId="12" fillId="8" borderId="0" xfId="0" applyFont="1" applyFill="1"/>
    <xf numFmtId="10" fontId="0" fillId="0" borderId="0" xfId="2" applyNumberFormat="1" applyFont="1"/>
    <xf numFmtId="0" fontId="6" fillId="4" borderId="12" xfId="0" applyFont="1" applyFill="1" applyBorder="1" applyAlignment="1" applyProtection="1">
      <alignment vertical="center"/>
      <protection hidden="1"/>
    </xf>
    <xf numFmtId="0" fontId="6" fillId="4" borderId="3" xfId="0" applyFont="1" applyFill="1" applyBorder="1" applyAlignment="1" applyProtection="1">
      <alignment vertical="center"/>
      <protection hidden="1"/>
    </xf>
    <xf numFmtId="0" fontId="6" fillId="4" borderId="3" xfId="0" applyFont="1" applyFill="1" applyBorder="1" applyAlignment="1" applyProtection="1">
      <alignment horizontal="center" vertical="center" wrapText="1"/>
      <protection hidden="1"/>
    </xf>
    <xf numFmtId="0" fontId="6" fillId="4" borderId="4" xfId="0" applyFont="1" applyFill="1" applyBorder="1" applyAlignment="1" applyProtection="1">
      <alignment horizontal="center" vertical="center" wrapText="1"/>
      <protection hidden="1"/>
    </xf>
    <xf numFmtId="0" fontId="15" fillId="0" borderId="0" xfId="0" applyFont="1"/>
    <xf numFmtId="4" fontId="6" fillId="9" borderId="1" xfId="0" applyNumberFormat="1" applyFont="1" applyFill="1" applyBorder="1" applyAlignment="1" applyProtection="1">
      <alignment horizontal="center" vertical="center"/>
      <protection hidden="1"/>
    </xf>
    <xf numFmtId="0" fontId="6" fillId="9" borderId="3" xfId="0" applyFont="1" applyFill="1" applyBorder="1" applyAlignment="1" applyProtection="1">
      <alignment horizontal="center" vertical="center"/>
      <protection hidden="1"/>
    </xf>
    <xf numFmtId="44" fontId="6" fillId="3" borderId="0" xfId="1" applyFont="1" applyFill="1" applyBorder="1" applyAlignment="1" applyProtection="1">
      <alignment vertical="center"/>
      <protection hidden="1"/>
    </xf>
    <xf numFmtId="0" fontId="6" fillId="10" borderId="3" xfId="0" applyFont="1" applyFill="1" applyBorder="1" applyAlignment="1" applyProtection="1">
      <alignment horizontal="center" vertical="center"/>
      <protection hidden="1"/>
    </xf>
    <xf numFmtId="0" fontId="6" fillId="10" borderId="6" xfId="0" applyFont="1" applyFill="1" applyBorder="1" applyAlignment="1" applyProtection="1">
      <alignment horizontal="center" vertical="center" wrapText="1"/>
      <protection hidden="1"/>
    </xf>
    <xf numFmtId="0" fontId="6" fillId="10" borderId="12" xfId="0" applyFont="1" applyFill="1" applyBorder="1" applyAlignment="1" applyProtection="1">
      <alignment vertical="center"/>
      <protection hidden="1"/>
    </xf>
    <xf numFmtId="0" fontId="6" fillId="10" borderId="3" xfId="0" applyFont="1" applyFill="1" applyBorder="1" applyAlignment="1" applyProtection="1">
      <alignment vertical="center"/>
      <protection hidden="1"/>
    </xf>
    <xf numFmtId="0" fontId="6" fillId="10" borderId="3" xfId="0" applyFont="1" applyFill="1" applyBorder="1" applyAlignment="1" applyProtection="1">
      <alignment horizontal="center" vertical="center" wrapText="1"/>
      <protection hidden="1"/>
    </xf>
    <xf numFmtId="0" fontId="6" fillId="10" borderId="4" xfId="0" applyFont="1" applyFill="1" applyBorder="1" applyAlignment="1" applyProtection="1">
      <alignment horizontal="center" vertical="center" wrapText="1"/>
      <protection hidden="1"/>
    </xf>
    <xf numFmtId="0" fontId="6" fillId="10" borderId="5" xfId="0" applyFont="1" applyFill="1" applyBorder="1" applyAlignment="1" applyProtection="1">
      <alignment horizontal="center" vertical="center" wrapText="1"/>
      <protection hidden="1"/>
    </xf>
    <xf numFmtId="0" fontId="13" fillId="10" borderId="9" xfId="0" applyFont="1" applyFill="1" applyBorder="1" applyAlignment="1" applyProtection="1">
      <alignment horizontal="right" vertical="center"/>
      <protection hidden="1"/>
    </xf>
    <xf numFmtId="0" fontId="13" fillId="10" borderId="0" xfId="0" applyFont="1" applyFill="1" applyAlignment="1" applyProtection="1">
      <alignment vertical="center"/>
      <protection hidden="1"/>
    </xf>
    <xf numFmtId="14" fontId="13" fillId="10" borderId="0" xfId="0" applyNumberFormat="1" applyFont="1" applyFill="1" applyAlignment="1" applyProtection="1">
      <alignment horizontal="center" vertical="center"/>
      <protection hidden="1"/>
    </xf>
    <xf numFmtId="4" fontId="5" fillId="10" borderId="11" xfId="0" applyNumberFormat="1" applyFont="1" applyFill="1" applyBorder="1" applyAlignment="1" applyProtection="1">
      <alignment horizontal="center" vertical="center"/>
      <protection hidden="1"/>
    </xf>
    <xf numFmtId="0" fontId="5" fillId="10" borderId="0" xfId="0" applyFont="1" applyFill="1" applyAlignment="1" applyProtection="1">
      <alignment horizontal="center" vertical="center"/>
      <protection hidden="1"/>
    </xf>
    <xf numFmtId="10" fontId="5" fillId="10" borderId="11" xfId="2" applyNumberFormat="1" applyFont="1" applyFill="1" applyBorder="1" applyAlignment="1" applyProtection="1">
      <alignment horizontal="center" vertical="center"/>
      <protection hidden="1"/>
    </xf>
    <xf numFmtId="166" fontId="6" fillId="10" borderId="11" xfId="1" applyNumberFormat="1" applyFont="1" applyFill="1" applyBorder="1" applyAlignment="1" applyProtection="1">
      <alignment horizontal="center" vertical="center"/>
      <protection hidden="1"/>
    </xf>
    <xf numFmtId="0" fontId="13" fillId="10" borderId="12" xfId="0" applyFont="1" applyFill="1" applyBorder="1" applyAlignment="1" applyProtection="1">
      <alignment horizontal="right" vertical="center"/>
      <protection hidden="1"/>
    </xf>
    <xf numFmtId="0" fontId="13" fillId="10" borderId="13" xfId="0" applyFont="1" applyFill="1" applyBorder="1" applyAlignment="1" applyProtection="1">
      <alignment vertical="center"/>
      <protection hidden="1"/>
    </xf>
    <xf numFmtId="14" fontId="13" fillId="10" borderId="13" xfId="0" applyNumberFormat="1" applyFont="1" applyFill="1" applyBorder="1" applyAlignment="1" applyProtection="1">
      <alignment horizontal="center"/>
      <protection hidden="1"/>
    </xf>
    <xf numFmtId="4" fontId="5" fillId="10" borderId="5" xfId="0" applyNumberFormat="1" applyFont="1" applyFill="1" applyBorder="1" applyAlignment="1" applyProtection="1">
      <alignment horizontal="center" vertical="center"/>
      <protection hidden="1"/>
    </xf>
    <xf numFmtId="0" fontId="5" fillId="10" borderId="13" xfId="0" applyFont="1" applyFill="1" applyBorder="1" applyAlignment="1" applyProtection="1">
      <alignment horizontal="center" vertical="center"/>
      <protection hidden="1"/>
    </xf>
    <xf numFmtId="166" fontId="6" fillId="10" borderId="5" xfId="1" applyNumberFormat="1" applyFont="1" applyFill="1" applyBorder="1" applyAlignment="1" applyProtection="1">
      <alignment horizontal="center" vertical="center"/>
      <protection hidden="1"/>
    </xf>
    <xf numFmtId="4" fontId="6" fillId="10" borderId="1" xfId="0" applyNumberFormat="1" applyFont="1" applyFill="1" applyBorder="1" applyAlignment="1" applyProtection="1">
      <alignment horizontal="center" vertical="center"/>
      <protection hidden="1"/>
    </xf>
    <xf numFmtId="166" fontId="5" fillId="3" borderId="1" xfId="0" applyNumberFormat="1" applyFont="1" applyFill="1" applyBorder="1" applyAlignment="1" applyProtection="1">
      <alignment horizontal="right" vertical="center"/>
      <protection hidden="1"/>
    </xf>
    <xf numFmtId="166" fontId="5" fillId="10" borderId="1" xfId="0" applyNumberFormat="1" applyFont="1" applyFill="1" applyBorder="1" applyAlignment="1" applyProtection="1">
      <alignment horizontal="right" vertical="center"/>
      <protection hidden="1"/>
    </xf>
    <xf numFmtId="166" fontId="5" fillId="3" borderId="0" xfId="0" applyNumberFormat="1" applyFont="1" applyFill="1" applyAlignment="1" applyProtection="1">
      <alignment horizontal="right" vertical="center"/>
      <protection hidden="1"/>
    </xf>
    <xf numFmtId="166" fontId="5" fillId="3" borderId="5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right"/>
    </xf>
    <xf numFmtId="166" fontId="5" fillId="10" borderId="5" xfId="0" applyNumberFormat="1" applyFont="1" applyFill="1" applyBorder="1" applyAlignment="1" applyProtection="1">
      <alignment horizontal="right" vertical="center"/>
      <protection hidden="1"/>
    </xf>
    <xf numFmtId="44" fontId="0" fillId="0" borderId="0" xfId="1" applyFont="1"/>
    <xf numFmtId="44" fontId="0" fillId="0" borderId="0" xfId="0" applyNumberFormat="1"/>
    <xf numFmtId="167" fontId="0" fillId="0" borderId="0" xfId="0" applyNumberFormat="1"/>
    <xf numFmtId="166" fontId="6" fillId="3" borderId="6" xfId="1" applyNumberFormat="1" applyFont="1" applyFill="1" applyBorder="1" applyAlignment="1" applyProtection="1">
      <alignment horizontal="center" vertical="center"/>
      <protection hidden="1"/>
    </xf>
    <xf numFmtId="0" fontId="0" fillId="3" borderId="0" xfId="0" applyFill="1"/>
    <xf numFmtId="9" fontId="0" fillId="0" borderId="0" xfId="2" applyFont="1"/>
    <xf numFmtId="166" fontId="0" fillId="0" borderId="0" xfId="1" applyNumberFormat="1" applyFont="1"/>
    <xf numFmtId="166" fontId="0" fillId="0" borderId="0" xfId="0" applyNumberFormat="1"/>
    <xf numFmtId="43" fontId="0" fillId="0" borderId="0" xfId="0" applyNumberFormat="1"/>
    <xf numFmtId="14" fontId="16" fillId="0" borderId="0" xfId="0" applyNumberFormat="1" applyFont="1" applyAlignment="1">
      <alignment horizontal="center" vertical="center"/>
    </xf>
    <xf numFmtId="0" fontId="16" fillId="11" borderId="0" xfId="0" applyFont="1" applyFill="1" applyAlignment="1">
      <alignment horizontal="left" vertical="center"/>
    </xf>
    <xf numFmtId="0" fontId="16" fillId="11" borderId="0" xfId="0" applyFont="1" applyFill="1" applyAlignment="1">
      <alignment horizontal="center" vertical="center"/>
    </xf>
    <xf numFmtId="0" fontId="0" fillId="11" borderId="0" xfId="0" applyFill="1"/>
    <xf numFmtId="2" fontId="0" fillId="0" borderId="0" xfId="0" applyNumberFormat="1"/>
    <xf numFmtId="0" fontId="20" fillId="3" borderId="0" xfId="0" applyFont="1" applyFill="1" applyAlignment="1" applyProtection="1">
      <alignment horizontal="center" vertical="center" wrapText="1"/>
      <protection hidden="1"/>
    </xf>
    <xf numFmtId="0" fontId="21" fillId="3" borderId="0" xfId="0" applyFont="1" applyFill="1"/>
    <xf numFmtId="14" fontId="13" fillId="3" borderId="13" xfId="0" applyNumberFormat="1" applyFont="1" applyFill="1" applyBorder="1" applyAlignment="1" applyProtection="1">
      <alignment horizontal="center" vertical="center"/>
      <protection hidden="1"/>
    </xf>
    <xf numFmtId="0" fontId="7" fillId="4" borderId="12" xfId="0" applyFont="1" applyFill="1" applyBorder="1" applyAlignment="1" applyProtection="1">
      <alignment vertical="center"/>
      <protection hidden="1"/>
    </xf>
    <xf numFmtId="0" fontId="21" fillId="0" borderId="0" xfId="0" applyFont="1"/>
    <xf numFmtId="166" fontId="6" fillId="9" borderId="1" xfId="2" applyNumberFormat="1" applyFont="1" applyFill="1" applyBorder="1" applyAlignment="1" applyProtection="1">
      <alignment horizontal="center" vertical="center"/>
      <protection hidden="1"/>
    </xf>
    <xf numFmtId="0" fontId="6" fillId="9" borderId="1" xfId="0" applyFont="1" applyFill="1" applyBorder="1" applyAlignment="1" applyProtection="1">
      <alignment horizontal="center" vertical="center"/>
      <protection hidden="1"/>
    </xf>
    <xf numFmtId="167" fontId="6" fillId="9" borderId="1" xfId="2" applyNumberFormat="1" applyFont="1" applyFill="1" applyBorder="1" applyAlignment="1" applyProtection="1">
      <alignment vertical="center"/>
      <protection hidden="1"/>
    </xf>
    <xf numFmtId="166" fontId="6" fillId="9" borderId="1" xfId="1" applyNumberFormat="1" applyFont="1" applyFill="1" applyBorder="1" applyAlignment="1" applyProtection="1">
      <alignment horizontal="center" vertical="center"/>
      <protection hidden="1"/>
    </xf>
    <xf numFmtId="165" fontId="5" fillId="3" borderId="6" xfId="0" applyNumberFormat="1" applyFont="1" applyFill="1" applyBorder="1" applyAlignment="1" applyProtection="1">
      <alignment horizontal="center" vertical="center"/>
      <protection hidden="1"/>
    </xf>
    <xf numFmtId="165" fontId="5" fillId="3" borderId="5" xfId="0" applyNumberFormat="1" applyFont="1" applyFill="1" applyBorder="1" applyAlignment="1" applyProtection="1">
      <alignment horizontal="center" vertical="center"/>
      <protection hidden="1"/>
    </xf>
    <xf numFmtId="165" fontId="5" fillId="3" borderId="11" xfId="0" applyNumberFormat="1" applyFont="1" applyFill="1" applyBorder="1" applyAlignment="1" applyProtection="1">
      <alignment horizontal="center" vertical="center"/>
      <protection hidden="1"/>
    </xf>
    <xf numFmtId="165" fontId="6" fillId="9" borderId="1" xfId="0" applyNumberFormat="1" applyFont="1" applyFill="1" applyBorder="1" applyAlignment="1" applyProtection="1">
      <alignment horizontal="center" vertical="center"/>
      <protection hidden="1"/>
    </xf>
    <xf numFmtId="0" fontId="20" fillId="3" borderId="8" xfId="0" applyFont="1" applyFill="1" applyBorder="1" applyAlignment="1" applyProtection="1">
      <alignment horizontal="center" vertical="center" wrapText="1"/>
      <protection hidden="1"/>
    </xf>
    <xf numFmtId="0" fontId="20" fillId="3" borderId="12" xfId="0" applyFont="1" applyFill="1" applyBorder="1" applyAlignment="1" applyProtection="1">
      <alignment horizontal="center" vertical="center" wrapText="1"/>
      <protection hidden="1"/>
    </xf>
    <xf numFmtId="0" fontId="15" fillId="3" borderId="0" xfId="0" applyFont="1" applyFill="1"/>
    <xf numFmtId="10" fontId="0" fillId="3" borderId="0" xfId="2" applyNumberFormat="1" applyFont="1" applyFill="1"/>
    <xf numFmtId="44" fontId="22" fillId="3" borderId="6" xfId="1" applyFont="1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horizontal="center" vertical="center"/>
      <protection hidden="1"/>
    </xf>
    <xf numFmtId="166" fontId="0" fillId="3" borderId="0" xfId="0" applyNumberFormat="1" applyFill="1"/>
    <xf numFmtId="44" fontId="0" fillId="3" borderId="0" xfId="1" applyFont="1" applyFill="1"/>
    <xf numFmtId="44" fontId="0" fillId="3" borderId="0" xfId="0" applyNumberFormat="1" applyFill="1"/>
    <xf numFmtId="0" fontId="15" fillId="9" borderId="2" xfId="0" applyFont="1" applyFill="1" applyBorder="1" applyAlignment="1">
      <alignment horizontal="left"/>
    </xf>
    <xf numFmtId="0" fontId="15" fillId="9" borderId="3" xfId="0" applyFont="1" applyFill="1" applyBorder="1" applyAlignment="1">
      <alignment horizontal="left"/>
    </xf>
    <xf numFmtId="0" fontId="15" fillId="9" borderId="4" xfId="0" applyFont="1" applyFill="1" applyBorder="1" applyAlignment="1">
      <alignment horizontal="left"/>
    </xf>
    <xf numFmtId="167" fontId="6" fillId="9" borderId="2" xfId="2" applyNumberFormat="1" applyFont="1" applyFill="1" applyBorder="1" applyAlignment="1" applyProtection="1">
      <alignment horizontal="right" vertical="center"/>
      <protection hidden="1"/>
    </xf>
    <xf numFmtId="167" fontId="6" fillId="9" borderId="3" xfId="2" applyNumberFormat="1" applyFont="1" applyFill="1" applyBorder="1" applyAlignment="1" applyProtection="1">
      <alignment horizontal="right" vertical="center"/>
      <protection hidden="1"/>
    </xf>
    <xf numFmtId="167" fontId="6" fillId="9" borderId="4" xfId="2" applyNumberFormat="1" applyFont="1" applyFill="1" applyBorder="1" applyAlignment="1" applyProtection="1">
      <alignment horizontal="right" vertical="center"/>
      <protection hidden="1"/>
    </xf>
    <xf numFmtId="0" fontId="14" fillId="3" borderId="8" xfId="0" applyFont="1" applyFill="1" applyBorder="1" applyAlignment="1" applyProtection="1">
      <alignment horizontal="center" vertical="center" wrapText="1"/>
      <protection hidden="1"/>
    </xf>
    <xf numFmtId="0" fontId="14" fillId="3" borderId="9" xfId="0" applyFont="1" applyFill="1" applyBorder="1" applyAlignment="1" applyProtection="1">
      <alignment horizontal="center" vertical="center" wrapText="1"/>
      <protection hidden="1"/>
    </xf>
    <xf numFmtId="166" fontId="13" fillId="3" borderId="11" xfId="0" quotePrefix="1" applyNumberFormat="1" applyFont="1" applyFill="1" applyBorder="1" applyAlignment="1" applyProtection="1">
      <alignment horizontal="center" vertical="center"/>
      <protection hidden="1"/>
    </xf>
    <xf numFmtId="166" fontId="13" fillId="3" borderId="11" xfId="0" applyNumberFormat="1" applyFont="1" applyFill="1" applyBorder="1" applyAlignment="1" applyProtection="1">
      <alignment horizontal="center" vertical="center"/>
      <protection hidden="1"/>
    </xf>
    <xf numFmtId="166" fontId="13" fillId="3" borderId="6" xfId="0" applyNumberFormat="1" applyFont="1" applyFill="1" applyBorder="1" applyAlignment="1" applyProtection="1">
      <alignment horizontal="center" vertical="center"/>
      <protection hidden="1"/>
    </xf>
    <xf numFmtId="166" fontId="6" fillId="3" borderId="6" xfId="1" applyNumberFormat="1" applyFont="1" applyFill="1" applyBorder="1" applyAlignment="1" applyProtection="1">
      <alignment horizontal="center" vertical="center"/>
      <protection hidden="1"/>
    </xf>
    <xf numFmtId="166" fontId="6" fillId="3" borderId="11" xfId="1" applyNumberFormat="1" applyFont="1" applyFill="1" applyBorder="1" applyAlignment="1" applyProtection="1">
      <alignment horizontal="center" vertical="center"/>
      <protection hidden="1"/>
    </xf>
    <xf numFmtId="10" fontId="6" fillId="9" borderId="2" xfId="2" applyNumberFormat="1" applyFont="1" applyFill="1" applyBorder="1" applyAlignment="1" applyProtection="1">
      <alignment horizontal="center" vertical="center"/>
      <protection hidden="1"/>
    </xf>
    <xf numFmtId="10" fontId="6" fillId="9" borderId="3" xfId="2" applyNumberFormat="1" applyFont="1" applyFill="1" applyBorder="1" applyAlignment="1" applyProtection="1">
      <alignment horizontal="center" vertical="center"/>
      <protection hidden="1"/>
    </xf>
    <xf numFmtId="10" fontId="6" fillId="9" borderId="4" xfId="2" applyNumberFormat="1" applyFont="1" applyFill="1" applyBorder="1" applyAlignment="1" applyProtection="1">
      <alignment horizontal="center" vertical="center"/>
      <protection hidden="1"/>
    </xf>
    <xf numFmtId="166" fontId="13" fillId="3" borderId="5" xfId="0" applyNumberFormat="1" applyFont="1" applyFill="1" applyBorder="1" applyAlignment="1" applyProtection="1">
      <alignment horizontal="center" vertical="center"/>
      <protection hidden="1"/>
    </xf>
    <xf numFmtId="166" fontId="13" fillId="3" borderId="6" xfId="0" quotePrefix="1" applyNumberFormat="1" applyFont="1" applyFill="1" applyBorder="1" applyAlignment="1" applyProtection="1">
      <alignment horizontal="center" vertical="center"/>
      <protection hidden="1"/>
    </xf>
    <xf numFmtId="0" fontId="6" fillId="4" borderId="6" xfId="0" applyFont="1" applyFill="1" applyBorder="1" applyAlignment="1" applyProtection="1">
      <alignment horizontal="center" vertical="center" wrapText="1"/>
      <protection hidden="1"/>
    </xf>
    <xf numFmtId="0" fontId="6" fillId="4" borderId="5" xfId="0" applyFont="1" applyFill="1" applyBorder="1" applyAlignment="1" applyProtection="1">
      <alignment horizontal="center" vertical="center"/>
      <protection hidden="1"/>
    </xf>
    <xf numFmtId="0" fontId="6" fillId="4" borderId="5" xfId="0" applyFont="1" applyFill="1" applyBorder="1" applyAlignment="1" applyProtection="1">
      <alignment horizontal="center" vertical="center" wrapText="1"/>
      <protection hidden="1"/>
    </xf>
    <xf numFmtId="0" fontId="6" fillId="4" borderId="6" xfId="0" applyFont="1" applyFill="1" applyBorder="1" applyAlignment="1" applyProtection="1">
      <alignment horizontal="center" vertical="center"/>
      <protection hidden="1"/>
    </xf>
    <xf numFmtId="0" fontId="14" fillId="3" borderId="11" xfId="0" applyFont="1" applyFill="1" applyBorder="1" applyAlignment="1" applyProtection="1">
      <alignment horizontal="center" vertical="center" wrapText="1"/>
      <protection hidden="1"/>
    </xf>
    <xf numFmtId="0" fontId="14" fillId="3" borderId="12" xfId="0" applyFont="1" applyFill="1" applyBorder="1" applyAlignment="1" applyProtection="1">
      <alignment horizontal="center" vertical="center" wrapText="1"/>
      <protection hidden="1"/>
    </xf>
    <xf numFmtId="166" fontId="6" fillId="3" borderId="5" xfId="1" applyNumberFormat="1" applyFont="1" applyFill="1" applyBorder="1" applyAlignment="1" applyProtection="1">
      <alignment horizontal="center" vertical="center"/>
      <protection hidden="1"/>
    </xf>
    <xf numFmtId="44" fontId="6" fillId="3" borderId="11" xfId="1" applyFont="1" applyFill="1" applyBorder="1" applyAlignment="1" applyProtection="1">
      <alignment horizontal="center" vertical="center"/>
      <protection hidden="1"/>
    </xf>
    <xf numFmtId="44" fontId="6" fillId="3" borderId="5" xfId="1" applyFont="1" applyFill="1" applyBorder="1" applyAlignment="1" applyProtection="1">
      <alignment horizontal="center" vertical="center"/>
      <protection hidden="1"/>
    </xf>
    <xf numFmtId="0" fontId="6" fillId="4" borderId="2" xfId="0" applyFont="1" applyFill="1" applyBorder="1" applyAlignment="1" applyProtection="1">
      <alignment horizontal="center" vertical="center"/>
      <protection hidden="1"/>
    </xf>
    <xf numFmtId="0" fontId="6" fillId="4" borderId="3" xfId="0" applyFont="1" applyFill="1" applyBorder="1" applyAlignment="1" applyProtection="1">
      <alignment horizontal="center" vertical="center"/>
      <protection hidden="1"/>
    </xf>
    <xf numFmtId="0" fontId="6" fillId="4" borderId="4" xfId="0" applyFont="1" applyFill="1" applyBorder="1" applyAlignment="1" applyProtection="1">
      <alignment horizontal="center" vertical="center"/>
      <protection hidden="1"/>
    </xf>
    <xf numFmtId="10" fontId="6" fillId="4" borderId="6" xfId="2" applyNumberFormat="1" applyFont="1" applyFill="1" applyBorder="1" applyAlignment="1" applyProtection="1">
      <alignment horizontal="center" vertical="center" wrapText="1"/>
      <protection hidden="1"/>
    </xf>
    <xf numFmtId="10" fontId="6" fillId="4" borderId="5" xfId="2" applyNumberFormat="1" applyFont="1" applyFill="1" applyBorder="1" applyAlignment="1" applyProtection="1">
      <alignment horizontal="center" vertical="center" wrapText="1"/>
      <protection hidden="1"/>
    </xf>
    <xf numFmtId="0" fontId="6" fillId="4" borderId="6" xfId="0" applyFont="1" applyFill="1" applyBorder="1" applyAlignment="1" applyProtection="1">
      <alignment horizontal="right" vertical="center"/>
      <protection hidden="1"/>
    </xf>
    <xf numFmtId="0" fontId="6" fillId="4" borderId="5" xfId="0" applyFont="1" applyFill="1" applyBorder="1" applyAlignment="1" applyProtection="1">
      <alignment horizontal="right" vertical="center"/>
      <protection hidden="1"/>
    </xf>
    <xf numFmtId="0" fontId="20" fillId="3" borderId="8" xfId="0" applyFont="1" applyFill="1" applyBorder="1" applyAlignment="1" applyProtection="1">
      <alignment horizontal="center" vertical="center" wrapText="1"/>
      <protection hidden="1"/>
    </xf>
    <xf numFmtId="0" fontId="20" fillId="3" borderId="9" xfId="0" applyFont="1" applyFill="1" applyBorder="1" applyAlignment="1" applyProtection="1">
      <alignment horizontal="center" vertical="center" wrapText="1"/>
      <protection hidden="1"/>
    </xf>
    <xf numFmtId="0" fontId="15" fillId="9" borderId="1" xfId="0" applyFont="1" applyFill="1" applyBorder="1" applyAlignment="1">
      <alignment horizontal="left"/>
    </xf>
    <xf numFmtId="10" fontId="6" fillId="9" borderId="3" xfId="2" applyNumberFormat="1" applyFont="1" applyFill="1" applyBorder="1" applyAlignment="1" applyProtection="1">
      <alignment horizontal="right" vertical="center"/>
      <protection hidden="1"/>
    </xf>
    <xf numFmtId="10" fontId="6" fillId="9" borderId="4" xfId="2" applyNumberFormat="1" applyFont="1" applyFill="1" applyBorder="1" applyAlignment="1" applyProtection="1">
      <alignment horizontal="right" vertical="center"/>
      <protection hidden="1"/>
    </xf>
    <xf numFmtId="0" fontId="0" fillId="4" borderId="1" xfId="0" applyFill="1" applyBorder="1" applyAlignment="1">
      <alignment horizontal="center" textRotation="255"/>
    </xf>
    <xf numFmtId="0" fontId="15" fillId="4" borderId="1" xfId="0" applyFont="1" applyFill="1" applyBorder="1" applyAlignment="1">
      <alignment horizontal="center" vertical="center" textRotation="255"/>
    </xf>
    <xf numFmtId="0" fontId="20" fillId="3" borderId="12" xfId="0" applyFont="1" applyFill="1" applyBorder="1" applyAlignment="1" applyProtection="1">
      <alignment horizontal="center" vertical="center" wrapText="1"/>
      <protection hidden="1"/>
    </xf>
    <xf numFmtId="0" fontId="20" fillId="3" borderId="0" xfId="0" applyFont="1" applyFill="1" applyAlignment="1" applyProtection="1">
      <alignment horizontal="center" vertical="center" wrapText="1"/>
      <protection hidden="1"/>
    </xf>
    <xf numFmtId="166" fontId="6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3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4" borderId="6" xfId="0" applyFill="1" applyBorder="1" applyAlignment="1">
      <alignment horizontal="center" textRotation="255"/>
    </xf>
    <xf numFmtId="0" fontId="0" fillId="4" borderId="11" xfId="0" applyFill="1" applyBorder="1" applyAlignment="1">
      <alignment horizontal="center" textRotation="255"/>
    </xf>
    <xf numFmtId="0" fontId="0" fillId="4" borderId="5" xfId="0" applyFill="1" applyBorder="1" applyAlignment="1">
      <alignment horizontal="center" textRotation="255"/>
    </xf>
    <xf numFmtId="0" fontId="15" fillId="4" borderId="6" xfId="0" applyFont="1" applyFill="1" applyBorder="1" applyAlignment="1">
      <alignment horizontal="center" vertical="center" textRotation="255"/>
    </xf>
    <xf numFmtId="0" fontId="15" fillId="4" borderId="11" xfId="0" applyFont="1" applyFill="1" applyBorder="1" applyAlignment="1">
      <alignment horizontal="center" vertical="center" textRotation="255"/>
    </xf>
    <xf numFmtId="0" fontId="15" fillId="4" borderId="5" xfId="0" applyFont="1" applyFill="1" applyBorder="1" applyAlignment="1">
      <alignment horizontal="center" vertical="center" textRotation="255"/>
    </xf>
    <xf numFmtId="0" fontId="6" fillId="10" borderId="6" xfId="0" applyFont="1" applyFill="1" applyBorder="1" applyAlignment="1" applyProtection="1">
      <alignment horizontal="center" vertical="center" wrapText="1"/>
      <protection hidden="1"/>
    </xf>
    <xf numFmtId="0" fontId="6" fillId="10" borderId="5" xfId="0" applyFont="1" applyFill="1" applyBorder="1" applyAlignment="1" applyProtection="1">
      <alignment horizontal="center" vertical="center"/>
      <protection hidden="1"/>
    </xf>
    <xf numFmtId="0" fontId="6" fillId="10" borderId="5" xfId="0" applyFont="1" applyFill="1" applyBorder="1" applyAlignment="1" applyProtection="1">
      <alignment horizontal="center" vertical="center" wrapText="1"/>
      <protection hidden="1"/>
    </xf>
    <xf numFmtId="0" fontId="6" fillId="10" borderId="6" xfId="0" applyFont="1" applyFill="1" applyBorder="1" applyAlignment="1" applyProtection="1">
      <alignment horizontal="right" vertical="center"/>
      <protection hidden="1"/>
    </xf>
    <xf numFmtId="0" fontId="6" fillId="10" borderId="5" xfId="0" applyFont="1" applyFill="1" applyBorder="1" applyAlignment="1" applyProtection="1">
      <alignment horizontal="right" vertical="center"/>
      <protection hidden="1"/>
    </xf>
    <xf numFmtId="0" fontId="14" fillId="10" borderId="9" xfId="0" applyFont="1" applyFill="1" applyBorder="1" applyAlignment="1" applyProtection="1">
      <alignment horizontal="center" vertical="center" wrapText="1"/>
      <protection hidden="1"/>
    </xf>
    <xf numFmtId="0" fontId="14" fillId="10" borderId="12" xfId="0" applyFont="1" applyFill="1" applyBorder="1" applyAlignment="1" applyProtection="1">
      <alignment horizontal="center" vertical="center" wrapText="1"/>
      <protection hidden="1"/>
    </xf>
    <xf numFmtId="166" fontId="13" fillId="10" borderId="11" xfId="0" quotePrefix="1" applyNumberFormat="1" applyFont="1" applyFill="1" applyBorder="1" applyAlignment="1" applyProtection="1">
      <alignment horizontal="center" vertical="center"/>
      <protection hidden="1"/>
    </xf>
    <xf numFmtId="166" fontId="13" fillId="10" borderId="11" xfId="0" applyNumberFormat="1" applyFont="1" applyFill="1" applyBorder="1" applyAlignment="1" applyProtection="1">
      <alignment horizontal="center" vertical="center"/>
      <protection hidden="1"/>
    </xf>
    <xf numFmtId="166" fontId="13" fillId="10" borderId="5" xfId="0" applyNumberFormat="1" applyFont="1" applyFill="1" applyBorder="1" applyAlignment="1" applyProtection="1">
      <alignment horizontal="center" vertical="center"/>
      <protection hidden="1"/>
    </xf>
    <xf numFmtId="166" fontId="13" fillId="10" borderId="6" xfId="0" applyNumberFormat="1" applyFont="1" applyFill="1" applyBorder="1" applyAlignment="1" applyProtection="1">
      <alignment horizontal="center" vertical="center"/>
      <protection hidden="1"/>
    </xf>
    <xf numFmtId="166" fontId="6" fillId="10" borderId="11" xfId="1" applyNumberFormat="1" applyFont="1" applyFill="1" applyBorder="1" applyAlignment="1" applyProtection="1">
      <alignment horizontal="center" vertical="center"/>
      <protection hidden="1"/>
    </xf>
    <xf numFmtId="166" fontId="6" fillId="10" borderId="5" xfId="1" applyNumberFormat="1" applyFont="1" applyFill="1" applyBorder="1" applyAlignment="1" applyProtection="1">
      <alignment horizontal="center" vertical="center"/>
      <protection hidden="1"/>
    </xf>
    <xf numFmtId="166" fontId="6" fillId="10" borderId="6" xfId="1" applyNumberFormat="1" applyFont="1" applyFill="1" applyBorder="1" applyAlignment="1" applyProtection="1">
      <alignment horizontal="center" vertical="center"/>
      <protection hidden="1"/>
    </xf>
    <xf numFmtId="0" fontId="6" fillId="10" borderId="2" xfId="0" applyFont="1" applyFill="1" applyBorder="1" applyAlignment="1" applyProtection="1">
      <alignment horizontal="center" vertical="center"/>
      <protection hidden="1"/>
    </xf>
    <xf numFmtId="0" fontId="6" fillId="10" borderId="3" xfId="0" applyFont="1" applyFill="1" applyBorder="1" applyAlignment="1" applyProtection="1">
      <alignment horizontal="center" vertical="center"/>
      <protection hidden="1"/>
    </xf>
    <xf numFmtId="0" fontId="6" fillId="10" borderId="4" xfId="0" applyFont="1" applyFill="1" applyBorder="1" applyAlignment="1" applyProtection="1">
      <alignment horizontal="center" vertical="center"/>
      <protection hidden="1"/>
    </xf>
    <xf numFmtId="10" fontId="6" fillId="10" borderId="6" xfId="2" applyNumberFormat="1" applyFont="1" applyFill="1" applyBorder="1" applyAlignment="1" applyProtection="1">
      <alignment horizontal="center" vertical="center" wrapText="1"/>
      <protection hidden="1"/>
    </xf>
    <xf numFmtId="10" fontId="6" fillId="10" borderId="5" xfId="2" applyNumberFormat="1" applyFont="1" applyFill="1" applyBorder="1" applyAlignment="1" applyProtection="1">
      <alignment horizontal="center" vertical="center" wrapText="1"/>
      <protection hidden="1"/>
    </xf>
    <xf numFmtId="0" fontId="15" fillId="10" borderId="2" xfId="0" applyFont="1" applyFill="1" applyBorder="1" applyAlignment="1">
      <alignment horizontal="left"/>
    </xf>
    <xf numFmtId="0" fontId="15" fillId="10" borderId="3" xfId="0" applyFont="1" applyFill="1" applyBorder="1" applyAlignment="1">
      <alignment horizontal="left"/>
    </xf>
    <xf numFmtId="0" fontId="15" fillId="10" borderId="4" xfId="0" applyFont="1" applyFill="1" applyBorder="1" applyAlignment="1">
      <alignment horizontal="left"/>
    </xf>
    <xf numFmtId="10" fontId="6" fillId="10" borderId="2" xfId="2" applyNumberFormat="1" applyFont="1" applyFill="1" applyBorder="1" applyAlignment="1" applyProtection="1">
      <alignment horizontal="center" vertical="center"/>
      <protection hidden="1"/>
    </xf>
    <xf numFmtId="10" fontId="6" fillId="10" borderId="3" xfId="2" applyNumberFormat="1" applyFont="1" applyFill="1" applyBorder="1" applyAlignment="1" applyProtection="1">
      <alignment horizontal="center" vertical="center"/>
      <protection hidden="1"/>
    </xf>
    <xf numFmtId="10" fontId="6" fillId="10" borderId="4" xfId="2" applyNumberFormat="1" applyFont="1" applyFill="1" applyBorder="1" applyAlignment="1" applyProtection="1">
      <alignment horizontal="center" vertical="center"/>
      <protection hidden="1"/>
    </xf>
    <xf numFmtId="167" fontId="6" fillId="10" borderId="2" xfId="2" applyNumberFormat="1" applyFont="1" applyFill="1" applyBorder="1" applyAlignment="1" applyProtection="1">
      <alignment horizontal="right" vertical="center"/>
      <protection hidden="1"/>
    </xf>
    <xf numFmtId="167" fontId="6" fillId="10" borderId="3" xfId="2" applyNumberFormat="1" applyFont="1" applyFill="1" applyBorder="1" applyAlignment="1" applyProtection="1">
      <alignment horizontal="right" vertical="center"/>
      <protection hidden="1"/>
    </xf>
    <xf numFmtId="167" fontId="6" fillId="10" borderId="4" xfId="2" applyNumberFormat="1" applyFont="1" applyFill="1" applyBorder="1" applyAlignment="1" applyProtection="1">
      <alignment horizontal="right" vertical="center"/>
      <protection hidden="1"/>
    </xf>
    <xf numFmtId="9" fontId="6" fillId="10" borderId="11" xfId="2" applyFont="1" applyFill="1" applyBorder="1" applyAlignment="1" applyProtection="1">
      <alignment horizontal="center" vertical="center"/>
      <protection hidden="1"/>
    </xf>
    <xf numFmtId="9" fontId="6" fillId="3" borderId="11" xfId="2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left" vertical="center"/>
      <protection hidden="1"/>
    </xf>
    <xf numFmtId="0" fontId="6" fillId="2" borderId="3" xfId="0" applyFont="1" applyFill="1" applyBorder="1" applyAlignment="1" applyProtection="1">
      <alignment horizontal="left" vertical="center"/>
      <protection hidden="1"/>
    </xf>
    <xf numFmtId="0" fontId="6" fillId="4" borderId="11" xfId="0" applyFont="1" applyFill="1" applyBorder="1" applyAlignment="1" applyProtection="1">
      <alignment horizontal="center" vertical="center" wrapText="1"/>
      <protection hidden="1"/>
    </xf>
    <xf numFmtId="0" fontId="6" fillId="2" borderId="4" xfId="0" applyFont="1" applyFill="1" applyBorder="1" applyAlignment="1" applyProtection="1">
      <alignment horizontal="left" vertical="center"/>
      <protection hidden="1"/>
    </xf>
    <xf numFmtId="0" fontId="12" fillId="3" borderId="0" xfId="3" applyFont="1" applyFill="1" applyAlignment="1" applyProtection="1">
      <alignment horizontal="center" vertical="center"/>
      <protection locked="0" hidden="1"/>
    </xf>
    <xf numFmtId="0" fontId="4" fillId="3" borderId="2" xfId="3" applyFont="1" applyFill="1" applyBorder="1" applyAlignment="1" applyProtection="1">
      <alignment horizontal="center" vertical="center"/>
      <protection hidden="1"/>
    </xf>
    <xf numFmtId="0" fontId="4" fillId="3" borderId="3" xfId="3" applyFont="1" applyFill="1" applyBorder="1" applyAlignment="1" applyProtection="1">
      <alignment horizontal="center" vertical="center"/>
      <protection hidden="1"/>
    </xf>
    <xf numFmtId="0" fontId="4" fillId="3" borderId="4" xfId="3" applyFont="1" applyFill="1" applyBorder="1" applyAlignment="1" applyProtection="1">
      <alignment horizontal="center" vertical="center"/>
      <protection hidden="1"/>
    </xf>
    <xf numFmtId="0" fontId="14" fillId="3" borderId="6" xfId="0" applyFont="1" applyFill="1" applyBorder="1" applyAlignment="1" applyProtection="1">
      <alignment horizontal="center" vertical="center" wrapText="1"/>
      <protection hidden="1"/>
    </xf>
    <xf numFmtId="0" fontId="14" fillId="3" borderId="5" xfId="0" applyFont="1" applyFill="1" applyBorder="1" applyAlignment="1" applyProtection="1">
      <alignment horizontal="center" vertical="center" wrapText="1"/>
      <protection hidden="1"/>
    </xf>
    <xf numFmtId="0" fontId="18" fillId="7" borderId="13" xfId="0" applyFont="1" applyFill="1" applyBorder="1" applyAlignment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  <protection hidden="1"/>
    </xf>
    <xf numFmtId="0" fontId="6" fillId="2" borderId="3" xfId="0" applyFont="1" applyFill="1" applyBorder="1" applyAlignment="1" applyProtection="1">
      <alignment horizontal="center" vertical="center"/>
      <protection hidden="1"/>
    </xf>
    <xf numFmtId="0" fontId="6" fillId="2" borderId="4" xfId="0" applyFont="1" applyFill="1" applyBorder="1" applyAlignment="1" applyProtection="1">
      <alignment horizontal="center" vertical="center"/>
      <protection hidden="1"/>
    </xf>
  </cellXfs>
  <cellStyles count="5">
    <cellStyle name="Moeda" xfId="1" builtinId="4"/>
    <cellStyle name="Normal" xfId="0" builtinId="0"/>
    <cellStyle name="Normal 2" xfId="3" xr:uid="{33DD64F9-11CA-4363-A72D-435D4D933260}"/>
    <cellStyle name="Porcentagem" xfId="2" builtinId="5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33</xdr:row>
      <xdr:rowOff>0</xdr:rowOff>
    </xdr:from>
    <xdr:to>
      <xdr:col>10</xdr:col>
      <xdr:colOff>304800</xdr:colOff>
      <xdr:row>34</xdr:row>
      <xdr:rowOff>114300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F597472-B411-4333-B950-B35B1CED1CFB}"/>
            </a:ext>
          </a:extLst>
        </xdr:cNvPr>
        <xdr:cNvSpPr>
          <a:spLocks noChangeAspect="1" noChangeArrowheads="1"/>
        </xdr:cNvSpPr>
      </xdr:nvSpPr>
      <xdr:spPr bwMode="auto">
        <a:xfrm>
          <a:off x="8336280" y="64465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41</xdr:row>
      <xdr:rowOff>0</xdr:rowOff>
    </xdr:from>
    <xdr:to>
      <xdr:col>10</xdr:col>
      <xdr:colOff>304800</xdr:colOff>
      <xdr:row>41</xdr:row>
      <xdr:rowOff>169545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8E4AB9C7-C1A7-4E8E-B6DC-AB980BB11031}"/>
            </a:ext>
          </a:extLst>
        </xdr:cNvPr>
        <xdr:cNvSpPr>
          <a:spLocks noChangeAspect="1" noChangeArrowheads="1"/>
        </xdr:cNvSpPr>
      </xdr:nvSpPr>
      <xdr:spPr bwMode="auto">
        <a:xfrm>
          <a:off x="6934200" y="11068050"/>
          <a:ext cx="304800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38</xdr:row>
      <xdr:rowOff>0</xdr:rowOff>
    </xdr:from>
    <xdr:to>
      <xdr:col>9</xdr:col>
      <xdr:colOff>304800</xdr:colOff>
      <xdr:row>39</xdr:row>
      <xdr:rowOff>114300</xdr:rowOff>
    </xdr:to>
    <xdr:sp macro="" textlink="">
      <xdr:nvSpPr>
        <xdr:cNvPr id="4097" name="AutoShape 1">
          <a:extLst>
            <a:ext uri="{FF2B5EF4-FFF2-40B4-BE49-F238E27FC236}">
              <a16:creationId xmlns:a16="http://schemas.microsoft.com/office/drawing/2014/main" id="{66789AD6-AF70-9B1F-B76D-C2353517777A}"/>
            </a:ext>
          </a:extLst>
        </xdr:cNvPr>
        <xdr:cNvSpPr>
          <a:spLocks noChangeAspect="1" noChangeArrowheads="1"/>
        </xdr:cNvSpPr>
      </xdr:nvSpPr>
      <xdr:spPr bwMode="auto">
        <a:xfrm>
          <a:off x="8334375" y="6448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134</xdr:row>
      <xdr:rowOff>0</xdr:rowOff>
    </xdr:from>
    <xdr:to>
      <xdr:col>9</xdr:col>
      <xdr:colOff>304800</xdr:colOff>
      <xdr:row>135</xdr:row>
      <xdr:rowOff>114300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7454058F-B8D1-4F5D-8536-FBB3E567005E}"/>
            </a:ext>
          </a:extLst>
        </xdr:cNvPr>
        <xdr:cNvSpPr>
          <a:spLocks noChangeAspect="1" noChangeArrowheads="1"/>
        </xdr:cNvSpPr>
      </xdr:nvSpPr>
      <xdr:spPr bwMode="auto">
        <a:xfrm>
          <a:off x="7524750" y="1258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Drives%20compartilhados\Gest&#227;o\Nova%20pasta\Store\Clientes\Fiocruz\7.%20Estudos\TR\2023_11_06%20Estudo%20de%20Volume%20por%20Submercado%20e%20CNPJ.xlsx" TargetMode="External"/><Relationship Id="rId1" Type="http://schemas.openxmlformats.org/officeDocument/2006/relationships/externalLinkPath" Target="file:///G:\Drives%20compartilhados\Gest&#227;o\Nova%20pasta\Store\Clientes\Fiocruz\7.%20Estudos\TR\2023_11_06%20Estudo%20de%20Volume%20por%20Submercado%20e%20CNP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 MWm"/>
      <sheetName val="RESUMO"/>
      <sheetName val="RESUMO 2024"/>
      <sheetName val="AMPLIAÇAO"/>
      <sheetName val="LOTE 5"/>
      <sheetName val="LOTE 4"/>
      <sheetName val="LOTE 3"/>
      <sheetName val="LOTE 2"/>
      <sheetName val="LOTE 1"/>
      <sheetName val="DF"/>
      <sheetName val="AM"/>
      <sheetName val="MG"/>
      <sheetName val="CTM - Farmaguinhos"/>
      <sheetName val="CE"/>
      <sheetName val="BA"/>
      <sheetName val="RO"/>
      <sheetName val="MS - UNID. NOVA"/>
      <sheetName val="MS"/>
      <sheetName val="CAMPUS"/>
      <sheetName val="SAMPAIO"/>
      <sheetName val="HELIO"/>
      <sheetName val="IFF"/>
    </sheetNames>
    <sheetDataSet>
      <sheetData sheetId="0" refreshError="1"/>
      <sheetData sheetId="1" refreshError="1">
        <row r="20">
          <cell r="E20">
            <v>20.5</v>
          </cell>
        </row>
        <row r="85">
          <cell r="E85">
            <v>0.25</v>
          </cell>
        </row>
        <row r="195">
          <cell r="E195">
            <v>0.55000000000000004</v>
          </cell>
        </row>
      </sheetData>
      <sheetData sheetId="2" refreshError="1">
        <row r="20">
          <cell r="E20">
            <v>0</v>
          </cell>
          <cell r="F20">
            <v>0.7</v>
          </cell>
          <cell r="G20">
            <v>20</v>
          </cell>
          <cell r="H20">
            <v>20</v>
          </cell>
          <cell r="I20">
            <v>19</v>
          </cell>
          <cell r="J20">
            <v>19</v>
          </cell>
          <cell r="K20">
            <v>19</v>
          </cell>
          <cell r="L20">
            <v>19</v>
          </cell>
          <cell r="M20">
            <v>19</v>
          </cell>
          <cell r="N20">
            <v>20</v>
          </cell>
          <cell r="O20">
            <v>20</v>
          </cell>
          <cell r="P20">
            <v>20</v>
          </cell>
        </row>
        <row r="52">
          <cell r="E52">
            <v>0.08</v>
          </cell>
          <cell r="O52">
            <v>0.08</v>
          </cell>
        </row>
        <row r="195">
          <cell r="O195">
            <v>0.55000000000000004</v>
          </cell>
          <cell r="P195">
            <v>0.55000000000000004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F82A8-B2C9-4D8B-A759-EE030E4F2F68}">
  <sheetPr>
    <tabColor theme="4" tint="0.79998168889431442"/>
  </sheetPr>
  <dimension ref="C2:S37"/>
  <sheetViews>
    <sheetView zoomScale="110" zoomScaleNormal="110" workbookViewId="0">
      <selection activeCell="I37" sqref="I37"/>
    </sheetView>
  </sheetViews>
  <sheetFormatPr defaultRowHeight="15" x14ac:dyDescent="0.25"/>
  <cols>
    <col min="3" max="4" width="14.85546875" customWidth="1"/>
    <col min="5" max="5" width="2.85546875" bestFit="1" customWidth="1"/>
    <col min="6" max="6" width="28.85546875" bestFit="1" customWidth="1"/>
    <col min="7" max="8" width="12.85546875" bestFit="1" customWidth="1"/>
    <col min="9" max="9" width="16.7109375" bestFit="1" customWidth="1"/>
    <col min="10" max="10" width="14.85546875" customWidth="1"/>
    <col min="11" max="11" width="24.42578125" style="100" customWidth="1"/>
    <col min="12" max="12" width="14.85546875" customWidth="1"/>
    <col min="13" max="14" width="16.7109375" bestFit="1" customWidth="1"/>
    <col min="15" max="15" width="12.5703125" customWidth="1"/>
    <col min="16" max="16" width="12.5703125" hidden="1" customWidth="1"/>
    <col min="17" max="17" width="12.5703125" customWidth="1"/>
    <col min="18" max="18" width="16.42578125" bestFit="1" customWidth="1"/>
    <col min="19" max="19" width="16" bestFit="1" customWidth="1"/>
  </cols>
  <sheetData>
    <row r="2" spans="3:19" x14ac:dyDescent="0.25">
      <c r="L2" s="136"/>
      <c r="M2" s="136"/>
      <c r="N2" s="137"/>
    </row>
    <row r="3" spans="3:19" ht="15" customHeight="1" x14ac:dyDescent="0.25">
      <c r="C3" s="199" t="s">
        <v>5</v>
      </c>
      <c r="D3" s="200"/>
      <c r="E3" s="200"/>
      <c r="F3" s="200"/>
      <c r="G3" s="200"/>
      <c r="H3" s="201"/>
      <c r="I3" s="190" t="s">
        <v>21</v>
      </c>
      <c r="J3" s="190" t="s">
        <v>29</v>
      </c>
      <c r="K3" s="202" t="s">
        <v>20</v>
      </c>
      <c r="L3" s="190" t="s">
        <v>30</v>
      </c>
      <c r="M3" s="190" t="s">
        <v>39</v>
      </c>
      <c r="N3" s="190" t="s">
        <v>31</v>
      </c>
      <c r="O3" s="190" t="s">
        <v>10</v>
      </c>
      <c r="P3" s="56"/>
      <c r="Q3" s="190" t="s">
        <v>18</v>
      </c>
      <c r="R3" s="193" t="s">
        <v>9</v>
      </c>
    </row>
    <row r="4" spans="3:19" ht="27.75" customHeight="1" x14ac:dyDescent="0.25">
      <c r="C4" s="101"/>
      <c r="D4" s="101"/>
      <c r="E4" s="102"/>
      <c r="F4" s="102" t="s">
        <v>6</v>
      </c>
      <c r="G4" s="103" t="s">
        <v>13</v>
      </c>
      <c r="H4" s="104" t="s">
        <v>16</v>
      </c>
      <c r="I4" s="192"/>
      <c r="J4" s="192"/>
      <c r="K4" s="203"/>
      <c r="L4" s="192"/>
      <c r="M4" s="192"/>
      <c r="N4" s="191"/>
      <c r="O4" s="192"/>
      <c r="P4" s="58"/>
      <c r="Q4" s="191"/>
      <c r="R4" s="191"/>
    </row>
    <row r="5" spans="3:19" x14ac:dyDescent="0.25">
      <c r="C5" s="194" t="s">
        <v>26</v>
      </c>
      <c r="D5" s="179" t="s">
        <v>111</v>
      </c>
      <c r="E5" s="38" t="s">
        <v>0</v>
      </c>
      <c r="F5" s="39" t="s">
        <v>17</v>
      </c>
      <c r="G5" s="40">
        <v>45323</v>
      </c>
      <c r="H5" s="40">
        <v>45657</v>
      </c>
      <c r="I5" s="10" t="e">
        <f>#REF!</f>
        <v>#REF!</v>
      </c>
      <c r="J5" s="11" t="s">
        <v>8</v>
      </c>
      <c r="K5" s="29" t="e">
        <f>I5/$I$29</f>
        <v>#REF!</v>
      </c>
      <c r="L5" s="180" t="s">
        <v>87</v>
      </c>
      <c r="M5" s="182" t="s">
        <v>60</v>
      </c>
      <c r="N5" s="184"/>
      <c r="O5" s="59">
        <v>130</v>
      </c>
      <c r="P5" s="59" t="e">
        <f>O5*K5</f>
        <v>#REF!</v>
      </c>
      <c r="Q5" s="183" t="e">
        <f>SUM(P5:P28)</f>
        <v>#REF!</v>
      </c>
      <c r="R5" s="130" t="e">
        <f>I5*O5</f>
        <v>#REF!</v>
      </c>
      <c r="S5" s="136"/>
    </row>
    <row r="6" spans="3:19" x14ac:dyDescent="0.25">
      <c r="C6" s="194"/>
      <c r="D6" s="179"/>
      <c r="E6" s="38" t="s">
        <v>1</v>
      </c>
      <c r="F6" s="39" t="s">
        <v>23</v>
      </c>
      <c r="G6" s="40">
        <v>45658</v>
      </c>
      <c r="H6" s="40">
        <v>46022</v>
      </c>
      <c r="I6" s="10" t="e">
        <f>#REF!</f>
        <v>#REF!</v>
      </c>
      <c r="J6" s="11" t="s">
        <v>8</v>
      </c>
      <c r="K6" s="29" t="e">
        <f t="shared" ref="K6:K28" si="0">I6/$I$29</f>
        <v>#REF!</v>
      </c>
      <c r="L6" s="181"/>
      <c r="M6" s="181"/>
      <c r="N6" s="184"/>
      <c r="O6" s="59">
        <v>145</v>
      </c>
      <c r="P6" s="59" t="e">
        <f t="shared" ref="P6:P28" si="1">O6*K6</f>
        <v>#REF!</v>
      </c>
      <c r="Q6" s="197"/>
      <c r="R6" s="130" t="e">
        <f t="shared" ref="R6:R28" si="2">I6*O6</f>
        <v>#REF!</v>
      </c>
      <c r="S6" s="136"/>
    </row>
    <row r="7" spans="3:19" x14ac:dyDescent="0.25">
      <c r="C7" s="194"/>
      <c r="D7" s="179"/>
      <c r="E7" s="38" t="s">
        <v>2</v>
      </c>
      <c r="F7" s="39" t="s">
        <v>24</v>
      </c>
      <c r="G7" s="40">
        <v>46023</v>
      </c>
      <c r="H7" s="40">
        <v>46387</v>
      </c>
      <c r="I7" s="10" t="e">
        <f>I6</f>
        <v>#REF!</v>
      </c>
      <c r="J7" s="11" t="s">
        <v>8</v>
      </c>
      <c r="K7" s="29" t="e">
        <f t="shared" si="0"/>
        <v>#REF!</v>
      </c>
      <c r="L7" s="181"/>
      <c r="M7" s="181"/>
      <c r="N7" s="184"/>
      <c r="O7" s="59">
        <v>154</v>
      </c>
      <c r="P7" s="59" t="e">
        <f t="shared" si="1"/>
        <v>#REF!</v>
      </c>
      <c r="Q7" s="197"/>
      <c r="R7" s="130" t="e">
        <f t="shared" si="2"/>
        <v>#REF!</v>
      </c>
      <c r="S7" s="136"/>
    </row>
    <row r="8" spans="3:19" x14ac:dyDescent="0.25">
      <c r="C8" s="194"/>
      <c r="D8" s="195"/>
      <c r="E8" s="64" t="s">
        <v>3</v>
      </c>
      <c r="F8" s="65" t="s">
        <v>25</v>
      </c>
      <c r="G8" s="66">
        <v>46388</v>
      </c>
      <c r="H8" s="66">
        <v>46752</v>
      </c>
      <c r="I8" s="67" t="e">
        <f>I7</f>
        <v>#REF!</v>
      </c>
      <c r="J8" s="68" t="s">
        <v>8</v>
      </c>
      <c r="K8" s="69" t="e">
        <f t="shared" si="0"/>
        <v>#REF!</v>
      </c>
      <c r="L8" s="188"/>
      <c r="M8" s="188"/>
      <c r="N8" s="196"/>
      <c r="O8" s="71">
        <v>163</v>
      </c>
      <c r="P8" s="59" t="e">
        <f t="shared" si="1"/>
        <v>#REF!</v>
      </c>
      <c r="Q8" s="197"/>
      <c r="R8" s="130" t="e">
        <f t="shared" si="2"/>
        <v>#REF!</v>
      </c>
      <c r="S8" s="136"/>
    </row>
    <row r="9" spans="3:19" x14ac:dyDescent="0.25">
      <c r="C9" s="194"/>
      <c r="D9" s="178" t="s">
        <v>88</v>
      </c>
      <c r="E9" s="38" t="s">
        <v>0</v>
      </c>
      <c r="F9" s="39" t="s">
        <v>17</v>
      </c>
      <c r="G9" s="40">
        <v>45597</v>
      </c>
      <c r="H9" s="40">
        <v>45657</v>
      </c>
      <c r="I9" s="18" t="e">
        <f>#REF!</f>
        <v>#REF!</v>
      </c>
      <c r="J9" s="19" t="s">
        <v>8</v>
      </c>
      <c r="K9" s="28" t="e">
        <f t="shared" si="0"/>
        <v>#REF!</v>
      </c>
      <c r="L9" s="180" t="s">
        <v>87</v>
      </c>
      <c r="M9" s="182" t="s">
        <v>72</v>
      </c>
      <c r="N9" s="183"/>
      <c r="O9" s="59">
        <v>130</v>
      </c>
      <c r="P9" s="59" t="e">
        <f t="shared" si="1"/>
        <v>#REF!</v>
      </c>
      <c r="Q9" s="197"/>
      <c r="R9" s="130" t="e">
        <f t="shared" si="2"/>
        <v>#REF!</v>
      </c>
      <c r="S9" s="136"/>
    </row>
    <row r="10" spans="3:19" x14ac:dyDescent="0.25">
      <c r="C10" s="194"/>
      <c r="D10" s="179"/>
      <c r="E10" s="38" t="s">
        <v>1</v>
      </c>
      <c r="F10" s="39" t="s">
        <v>23</v>
      </c>
      <c r="G10" s="40">
        <v>45658</v>
      </c>
      <c r="H10" s="40">
        <v>46022</v>
      </c>
      <c r="I10" s="10" t="e">
        <f>#REF!</f>
        <v>#REF!</v>
      </c>
      <c r="J10" s="11" t="s">
        <v>8</v>
      </c>
      <c r="K10" s="29" t="e">
        <f t="shared" si="0"/>
        <v>#REF!</v>
      </c>
      <c r="L10" s="181"/>
      <c r="M10" s="181"/>
      <c r="N10" s="184"/>
      <c r="O10" s="59">
        <v>145</v>
      </c>
      <c r="P10" s="59" t="e">
        <f t="shared" si="1"/>
        <v>#REF!</v>
      </c>
      <c r="Q10" s="197"/>
      <c r="R10" s="130" t="e">
        <f t="shared" si="2"/>
        <v>#REF!</v>
      </c>
      <c r="S10" s="136"/>
    </row>
    <row r="11" spans="3:19" x14ac:dyDescent="0.25">
      <c r="C11" s="194"/>
      <c r="D11" s="179"/>
      <c r="E11" s="38" t="s">
        <v>2</v>
      </c>
      <c r="F11" s="39" t="s">
        <v>24</v>
      </c>
      <c r="G11" s="40">
        <v>46023</v>
      </c>
      <c r="H11" s="40">
        <v>46387</v>
      </c>
      <c r="I11" s="10" t="e">
        <f>I10</f>
        <v>#REF!</v>
      </c>
      <c r="J11" s="11" t="s">
        <v>8</v>
      </c>
      <c r="K11" s="29" t="e">
        <f t="shared" si="0"/>
        <v>#REF!</v>
      </c>
      <c r="L11" s="181"/>
      <c r="M11" s="181"/>
      <c r="N11" s="184"/>
      <c r="O11" s="59">
        <v>154</v>
      </c>
      <c r="P11" s="59" t="e">
        <f t="shared" si="1"/>
        <v>#REF!</v>
      </c>
      <c r="Q11" s="197"/>
      <c r="R11" s="130" t="e">
        <f t="shared" si="2"/>
        <v>#REF!</v>
      </c>
      <c r="S11" s="136"/>
    </row>
    <row r="12" spans="3:19" x14ac:dyDescent="0.25">
      <c r="C12" s="194"/>
      <c r="D12" s="179"/>
      <c r="E12" s="64" t="s">
        <v>3</v>
      </c>
      <c r="F12" s="65" t="s">
        <v>25</v>
      </c>
      <c r="G12" s="66">
        <v>46388</v>
      </c>
      <c r="H12" s="66">
        <v>46752</v>
      </c>
      <c r="I12" s="10" t="e">
        <f>I11</f>
        <v>#REF!</v>
      </c>
      <c r="J12" s="11" t="s">
        <v>8</v>
      </c>
      <c r="K12" s="29" t="e">
        <f t="shared" si="0"/>
        <v>#REF!</v>
      </c>
      <c r="L12" s="188"/>
      <c r="M12" s="188"/>
      <c r="N12" s="184"/>
      <c r="O12" s="71">
        <v>163</v>
      </c>
      <c r="P12" s="59" t="e">
        <f t="shared" si="1"/>
        <v>#REF!</v>
      </c>
      <c r="Q12" s="197"/>
      <c r="R12" s="130" t="e">
        <f t="shared" si="2"/>
        <v>#REF!</v>
      </c>
      <c r="S12" s="136"/>
    </row>
    <row r="13" spans="3:19" x14ac:dyDescent="0.25">
      <c r="C13" s="194"/>
      <c r="D13" s="178" t="s">
        <v>89</v>
      </c>
      <c r="E13" s="38" t="s">
        <v>0</v>
      </c>
      <c r="F13" s="39" t="s">
        <v>17</v>
      </c>
      <c r="G13" s="40">
        <v>45474</v>
      </c>
      <c r="H13" s="40">
        <v>45657</v>
      </c>
      <c r="I13" s="18" t="e">
        <f>#REF!</f>
        <v>#REF!</v>
      </c>
      <c r="J13" s="19" t="s">
        <v>8</v>
      </c>
      <c r="K13" s="28" t="e">
        <f t="shared" si="0"/>
        <v>#REF!</v>
      </c>
      <c r="L13" s="180" t="s">
        <v>90</v>
      </c>
      <c r="M13" s="182" t="s">
        <v>60</v>
      </c>
      <c r="N13" s="183"/>
      <c r="O13" s="59">
        <v>130</v>
      </c>
      <c r="P13" s="59" t="e">
        <f t="shared" si="1"/>
        <v>#REF!</v>
      </c>
      <c r="Q13" s="197"/>
      <c r="R13" s="130" t="e">
        <f t="shared" si="2"/>
        <v>#REF!</v>
      </c>
      <c r="S13" s="136"/>
    </row>
    <row r="14" spans="3:19" x14ac:dyDescent="0.25">
      <c r="C14" s="194"/>
      <c r="D14" s="179"/>
      <c r="E14" s="38" t="s">
        <v>1</v>
      </c>
      <c r="F14" s="39" t="s">
        <v>23</v>
      </c>
      <c r="G14" s="40">
        <v>45658</v>
      </c>
      <c r="H14" s="40">
        <v>46022</v>
      </c>
      <c r="I14" s="10" t="e">
        <f>#REF!</f>
        <v>#REF!</v>
      </c>
      <c r="J14" s="11" t="s">
        <v>8</v>
      </c>
      <c r="K14" s="29" t="e">
        <f t="shared" si="0"/>
        <v>#REF!</v>
      </c>
      <c r="L14" s="181"/>
      <c r="M14" s="181"/>
      <c r="N14" s="184"/>
      <c r="O14" s="59">
        <v>145</v>
      </c>
      <c r="P14" s="59" t="e">
        <f t="shared" si="1"/>
        <v>#REF!</v>
      </c>
      <c r="Q14" s="197"/>
      <c r="R14" s="130" t="e">
        <f t="shared" si="2"/>
        <v>#REF!</v>
      </c>
      <c r="S14" s="136"/>
    </row>
    <row r="15" spans="3:19" x14ac:dyDescent="0.25">
      <c r="C15" s="194"/>
      <c r="D15" s="179"/>
      <c r="E15" s="38" t="s">
        <v>2</v>
      </c>
      <c r="F15" s="39" t="s">
        <v>24</v>
      </c>
      <c r="G15" s="40">
        <v>46023</v>
      </c>
      <c r="H15" s="40">
        <v>46387</v>
      </c>
      <c r="I15" s="10" t="e">
        <f>I14</f>
        <v>#REF!</v>
      </c>
      <c r="J15" s="11" t="s">
        <v>8</v>
      </c>
      <c r="K15" s="29" t="e">
        <f t="shared" si="0"/>
        <v>#REF!</v>
      </c>
      <c r="L15" s="181"/>
      <c r="M15" s="181"/>
      <c r="N15" s="184"/>
      <c r="O15" s="59">
        <v>154</v>
      </c>
      <c r="P15" s="59" t="e">
        <f t="shared" si="1"/>
        <v>#REF!</v>
      </c>
      <c r="Q15" s="197"/>
      <c r="R15" s="130" t="e">
        <f t="shared" si="2"/>
        <v>#REF!</v>
      </c>
      <c r="S15" s="136"/>
    </row>
    <row r="16" spans="3:19" x14ac:dyDescent="0.25">
      <c r="C16" s="194"/>
      <c r="D16" s="179"/>
      <c r="E16" s="64" t="s">
        <v>3</v>
      </c>
      <c r="F16" s="65" t="s">
        <v>25</v>
      </c>
      <c r="G16" s="66">
        <v>46388</v>
      </c>
      <c r="H16" s="66">
        <v>46752</v>
      </c>
      <c r="I16" s="10" t="e">
        <f>I15</f>
        <v>#REF!</v>
      </c>
      <c r="J16" s="11" t="s">
        <v>8</v>
      </c>
      <c r="K16" s="29" t="e">
        <f t="shared" si="0"/>
        <v>#REF!</v>
      </c>
      <c r="L16" s="188"/>
      <c r="M16" s="188"/>
      <c r="N16" s="184"/>
      <c r="O16" s="71">
        <v>163</v>
      </c>
      <c r="P16" s="59" t="e">
        <f t="shared" si="1"/>
        <v>#REF!</v>
      </c>
      <c r="Q16" s="197"/>
      <c r="R16" s="130" t="e">
        <f t="shared" si="2"/>
        <v>#REF!</v>
      </c>
      <c r="S16" s="136"/>
    </row>
    <row r="17" spans="3:19" x14ac:dyDescent="0.25">
      <c r="C17" s="194"/>
      <c r="D17" s="178" t="s">
        <v>91</v>
      </c>
      <c r="E17" s="38" t="s">
        <v>0</v>
      </c>
      <c r="F17" s="39" t="s">
        <v>17</v>
      </c>
      <c r="G17" s="40">
        <v>45505</v>
      </c>
      <c r="H17" s="40">
        <v>45657</v>
      </c>
      <c r="I17" s="18" t="e">
        <f>#REF!</f>
        <v>#REF!</v>
      </c>
      <c r="J17" s="19" t="s">
        <v>8</v>
      </c>
      <c r="K17" s="28" t="e">
        <f t="shared" si="0"/>
        <v>#REF!</v>
      </c>
      <c r="L17" s="180" t="s">
        <v>87</v>
      </c>
      <c r="M17" s="182" t="s">
        <v>77</v>
      </c>
      <c r="N17" s="183"/>
      <c r="O17" s="59">
        <v>130</v>
      </c>
      <c r="P17" s="59" t="e">
        <f t="shared" si="1"/>
        <v>#REF!</v>
      </c>
      <c r="Q17" s="197"/>
      <c r="R17" s="130" t="e">
        <f t="shared" si="2"/>
        <v>#REF!</v>
      </c>
      <c r="S17" s="136"/>
    </row>
    <row r="18" spans="3:19" x14ac:dyDescent="0.25">
      <c r="C18" s="194"/>
      <c r="D18" s="179"/>
      <c r="E18" s="38" t="s">
        <v>1</v>
      </c>
      <c r="F18" s="39" t="s">
        <v>23</v>
      </c>
      <c r="G18" s="40">
        <v>45658</v>
      </c>
      <c r="H18" s="40">
        <v>46022</v>
      </c>
      <c r="I18" s="10" t="e">
        <f>#REF!</f>
        <v>#REF!</v>
      </c>
      <c r="J18" s="11" t="s">
        <v>8</v>
      </c>
      <c r="K18" s="29" t="e">
        <f t="shared" si="0"/>
        <v>#REF!</v>
      </c>
      <c r="L18" s="181"/>
      <c r="M18" s="181"/>
      <c r="N18" s="184"/>
      <c r="O18" s="59">
        <v>145</v>
      </c>
      <c r="P18" s="59" t="e">
        <f t="shared" si="1"/>
        <v>#REF!</v>
      </c>
      <c r="Q18" s="197"/>
      <c r="R18" s="130" t="e">
        <f t="shared" si="2"/>
        <v>#REF!</v>
      </c>
      <c r="S18" s="136"/>
    </row>
    <row r="19" spans="3:19" x14ac:dyDescent="0.25">
      <c r="C19" s="194"/>
      <c r="D19" s="179"/>
      <c r="E19" s="38" t="s">
        <v>2</v>
      </c>
      <c r="F19" s="39" t="s">
        <v>24</v>
      </c>
      <c r="G19" s="40">
        <v>46023</v>
      </c>
      <c r="H19" s="40">
        <v>46387</v>
      </c>
      <c r="I19" s="10" t="e">
        <f>I18</f>
        <v>#REF!</v>
      </c>
      <c r="J19" s="11" t="s">
        <v>8</v>
      </c>
      <c r="K19" s="29" t="e">
        <f t="shared" si="0"/>
        <v>#REF!</v>
      </c>
      <c r="L19" s="181"/>
      <c r="M19" s="181"/>
      <c r="N19" s="184"/>
      <c r="O19" s="59">
        <v>154</v>
      </c>
      <c r="P19" s="59" t="e">
        <f t="shared" si="1"/>
        <v>#REF!</v>
      </c>
      <c r="Q19" s="197"/>
      <c r="R19" s="130" t="e">
        <f t="shared" si="2"/>
        <v>#REF!</v>
      </c>
      <c r="S19" s="136"/>
    </row>
    <row r="20" spans="3:19" x14ac:dyDescent="0.25">
      <c r="C20" s="194"/>
      <c r="D20" s="179"/>
      <c r="E20" s="64" t="s">
        <v>3</v>
      </c>
      <c r="F20" s="65" t="s">
        <v>25</v>
      </c>
      <c r="G20" s="66">
        <v>46388</v>
      </c>
      <c r="H20" s="66">
        <v>46752</v>
      </c>
      <c r="I20" s="10" t="e">
        <f>I19</f>
        <v>#REF!</v>
      </c>
      <c r="J20" s="11" t="s">
        <v>8</v>
      </c>
      <c r="K20" s="29" t="e">
        <f t="shared" si="0"/>
        <v>#REF!</v>
      </c>
      <c r="L20" s="188"/>
      <c r="M20" s="188"/>
      <c r="N20" s="184"/>
      <c r="O20" s="71">
        <v>163</v>
      </c>
      <c r="P20" s="59" t="e">
        <f t="shared" si="1"/>
        <v>#REF!</v>
      </c>
      <c r="Q20" s="197"/>
      <c r="R20" s="130" t="e">
        <f t="shared" si="2"/>
        <v>#REF!</v>
      </c>
      <c r="S20" s="136"/>
    </row>
    <row r="21" spans="3:19" x14ac:dyDescent="0.25">
      <c r="C21" s="194"/>
      <c r="D21" s="178" t="s">
        <v>92</v>
      </c>
      <c r="E21" s="35" t="s">
        <v>0</v>
      </c>
      <c r="F21" s="39" t="s">
        <v>17</v>
      </c>
      <c r="G21" s="40">
        <v>45536</v>
      </c>
      <c r="H21" s="40">
        <v>45657</v>
      </c>
      <c r="I21" s="18" t="e">
        <f>#REF!</f>
        <v>#REF!</v>
      </c>
      <c r="J21" s="19" t="s">
        <v>8</v>
      </c>
      <c r="K21" s="28" t="e">
        <f t="shared" si="0"/>
        <v>#REF!</v>
      </c>
      <c r="L21" s="189" t="s">
        <v>87</v>
      </c>
      <c r="M21" s="182" t="s">
        <v>77</v>
      </c>
      <c r="N21" s="183"/>
      <c r="O21" s="59">
        <v>130</v>
      </c>
      <c r="P21" s="59" t="e">
        <f t="shared" si="1"/>
        <v>#REF!</v>
      </c>
      <c r="Q21" s="197"/>
      <c r="R21" s="130" t="e">
        <f t="shared" si="2"/>
        <v>#REF!</v>
      </c>
      <c r="S21" s="136"/>
    </row>
    <row r="22" spans="3:19" x14ac:dyDescent="0.25">
      <c r="C22" s="194"/>
      <c r="D22" s="179"/>
      <c r="E22" s="38" t="s">
        <v>1</v>
      </c>
      <c r="F22" s="39" t="s">
        <v>23</v>
      </c>
      <c r="G22" s="40">
        <v>45658</v>
      </c>
      <c r="H22" s="40">
        <v>46022</v>
      </c>
      <c r="I22" s="10" t="e">
        <f>#REF!</f>
        <v>#REF!</v>
      </c>
      <c r="J22" s="11" t="s">
        <v>8</v>
      </c>
      <c r="K22" s="29" t="e">
        <f t="shared" si="0"/>
        <v>#REF!</v>
      </c>
      <c r="L22" s="181"/>
      <c r="M22" s="181"/>
      <c r="N22" s="184"/>
      <c r="O22" s="59">
        <v>145</v>
      </c>
      <c r="P22" s="59" t="e">
        <f t="shared" si="1"/>
        <v>#REF!</v>
      </c>
      <c r="Q22" s="197"/>
      <c r="R22" s="130" t="e">
        <f t="shared" si="2"/>
        <v>#REF!</v>
      </c>
      <c r="S22" s="136"/>
    </row>
    <row r="23" spans="3:19" x14ac:dyDescent="0.25">
      <c r="C23" s="194"/>
      <c r="D23" s="179"/>
      <c r="E23" s="38" t="s">
        <v>2</v>
      </c>
      <c r="F23" s="39" t="s">
        <v>24</v>
      </c>
      <c r="G23" s="40">
        <v>46023</v>
      </c>
      <c r="H23" s="40">
        <v>46387</v>
      </c>
      <c r="I23" s="10" t="e">
        <f>I22</f>
        <v>#REF!</v>
      </c>
      <c r="J23" s="11" t="s">
        <v>8</v>
      </c>
      <c r="K23" s="29" t="e">
        <f t="shared" si="0"/>
        <v>#REF!</v>
      </c>
      <c r="L23" s="181"/>
      <c r="M23" s="181"/>
      <c r="N23" s="184"/>
      <c r="O23" s="59">
        <v>154</v>
      </c>
      <c r="P23" s="59" t="e">
        <f t="shared" si="1"/>
        <v>#REF!</v>
      </c>
      <c r="Q23" s="197"/>
      <c r="R23" s="130" t="e">
        <f t="shared" si="2"/>
        <v>#REF!</v>
      </c>
      <c r="S23" s="136"/>
    </row>
    <row r="24" spans="3:19" x14ac:dyDescent="0.25">
      <c r="C24" s="194"/>
      <c r="D24" s="179"/>
      <c r="E24" s="38" t="s">
        <v>3</v>
      </c>
      <c r="F24" s="39" t="s">
        <v>25</v>
      </c>
      <c r="G24" s="41">
        <v>46388</v>
      </c>
      <c r="H24" s="41">
        <v>46752</v>
      </c>
      <c r="I24" s="10" t="e">
        <f>I23</f>
        <v>#REF!</v>
      </c>
      <c r="J24" s="11" t="s">
        <v>8</v>
      </c>
      <c r="K24" s="29" t="e">
        <f t="shared" si="0"/>
        <v>#REF!</v>
      </c>
      <c r="L24" s="188"/>
      <c r="M24" s="181"/>
      <c r="N24" s="184"/>
      <c r="O24" s="71">
        <v>163</v>
      </c>
      <c r="P24" s="59" t="e">
        <f t="shared" si="1"/>
        <v>#REF!</v>
      </c>
      <c r="Q24" s="197"/>
      <c r="R24" s="130" t="e">
        <f t="shared" si="2"/>
        <v>#REF!</v>
      </c>
      <c r="S24" s="136"/>
    </row>
    <row r="25" spans="3:19" x14ac:dyDescent="0.25">
      <c r="C25" s="194"/>
      <c r="D25" s="178" t="s">
        <v>112</v>
      </c>
      <c r="E25" s="35" t="s">
        <v>0</v>
      </c>
      <c r="F25" s="36" t="s">
        <v>17</v>
      </c>
      <c r="G25" s="37">
        <v>45474</v>
      </c>
      <c r="H25" s="37">
        <v>45657</v>
      </c>
      <c r="I25" s="18" t="e">
        <f>#REF!</f>
        <v>#REF!</v>
      </c>
      <c r="J25" s="19" t="s">
        <v>8</v>
      </c>
      <c r="K25" s="28" t="e">
        <f t="shared" si="0"/>
        <v>#REF!</v>
      </c>
      <c r="L25" s="180" t="s">
        <v>87</v>
      </c>
      <c r="M25" s="182" t="s">
        <v>60</v>
      </c>
      <c r="N25" s="183"/>
      <c r="O25" s="59">
        <v>130</v>
      </c>
      <c r="P25" s="59" t="e">
        <f t="shared" si="1"/>
        <v>#REF!</v>
      </c>
      <c r="Q25" s="197"/>
      <c r="R25" s="130" t="e">
        <f t="shared" si="2"/>
        <v>#REF!</v>
      </c>
      <c r="S25" s="136"/>
    </row>
    <row r="26" spans="3:19" x14ac:dyDescent="0.25">
      <c r="C26" s="194"/>
      <c r="D26" s="179"/>
      <c r="E26" s="38" t="s">
        <v>1</v>
      </c>
      <c r="F26" s="39" t="s">
        <v>23</v>
      </c>
      <c r="G26" s="40">
        <v>45658</v>
      </c>
      <c r="H26" s="40">
        <v>46022</v>
      </c>
      <c r="I26" s="10" t="e">
        <f>#REF!</f>
        <v>#REF!</v>
      </c>
      <c r="J26" s="11" t="s">
        <v>8</v>
      </c>
      <c r="K26" s="29" t="e">
        <f t="shared" si="0"/>
        <v>#REF!</v>
      </c>
      <c r="L26" s="181"/>
      <c r="M26" s="181"/>
      <c r="N26" s="184"/>
      <c r="O26" s="59">
        <v>145</v>
      </c>
      <c r="P26" s="59" t="e">
        <f t="shared" si="1"/>
        <v>#REF!</v>
      </c>
      <c r="Q26" s="197"/>
      <c r="R26" s="130" t="e">
        <f t="shared" si="2"/>
        <v>#REF!</v>
      </c>
      <c r="S26" s="136"/>
    </row>
    <row r="27" spans="3:19" x14ac:dyDescent="0.25">
      <c r="C27" s="194"/>
      <c r="D27" s="179"/>
      <c r="E27" s="38" t="s">
        <v>2</v>
      </c>
      <c r="F27" s="39" t="s">
        <v>24</v>
      </c>
      <c r="G27" s="40">
        <v>46023</v>
      </c>
      <c r="H27" s="40">
        <v>46387</v>
      </c>
      <c r="I27" s="10" t="e">
        <f>I26</f>
        <v>#REF!</v>
      </c>
      <c r="J27" s="11" t="s">
        <v>8</v>
      </c>
      <c r="K27" s="29" t="e">
        <f t="shared" si="0"/>
        <v>#REF!</v>
      </c>
      <c r="L27" s="181"/>
      <c r="M27" s="181"/>
      <c r="N27" s="184"/>
      <c r="O27" s="59">
        <v>154</v>
      </c>
      <c r="P27" s="59" t="e">
        <f t="shared" si="1"/>
        <v>#REF!</v>
      </c>
      <c r="Q27" s="197"/>
      <c r="R27" s="130" t="e">
        <f t="shared" si="2"/>
        <v>#REF!</v>
      </c>
      <c r="S27" s="136"/>
    </row>
    <row r="28" spans="3:19" x14ac:dyDescent="0.25">
      <c r="C28" s="194"/>
      <c r="D28" s="179"/>
      <c r="E28" s="38" t="s">
        <v>3</v>
      </c>
      <c r="F28" s="39" t="s">
        <v>25</v>
      </c>
      <c r="G28" s="41">
        <v>46388</v>
      </c>
      <c r="H28" s="41">
        <v>46752</v>
      </c>
      <c r="I28" s="10" t="e">
        <f>I27</f>
        <v>#REF!</v>
      </c>
      <c r="J28" s="11" t="s">
        <v>8</v>
      </c>
      <c r="K28" s="29" t="e">
        <f t="shared" si="0"/>
        <v>#REF!</v>
      </c>
      <c r="L28" s="181"/>
      <c r="M28" s="181"/>
      <c r="N28" s="184"/>
      <c r="O28" s="71">
        <v>163</v>
      </c>
      <c r="P28" s="59" t="e">
        <f t="shared" si="1"/>
        <v>#REF!</v>
      </c>
      <c r="Q28" s="198"/>
      <c r="R28" s="130" t="e">
        <f t="shared" si="2"/>
        <v>#REF!</v>
      </c>
      <c r="S28" s="136"/>
    </row>
    <row r="29" spans="3:19" s="105" customFormat="1" x14ac:dyDescent="0.25">
      <c r="C29" s="172" t="s">
        <v>27</v>
      </c>
      <c r="D29" s="173"/>
      <c r="E29" s="173"/>
      <c r="F29" s="173"/>
      <c r="G29" s="173"/>
      <c r="H29" s="174"/>
      <c r="I29" s="106" t="e">
        <f>SUM(I5:I28)</f>
        <v>#REF!</v>
      </c>
      <c r="J29" s="107" t="s">
        <v>8</v>
      </c>
      <c r="K29" s="185"/>
      <c r="L29" s="186"/>
      <c r="M29" s="186"/>
      <c r="N29" s="186"/>
      <c r="O29" s="186"/>
      <c r="P29" s="186"/>
      <c r="Q29" s="186"/>
      <c r="R29" s="187"/>
    </row>
    <row r="30" spans="3:19" s="105" customFormat="1" x14ac:dyDescent="0.25">
      <c r="C30" s="172" t="s">
        <v>93</v>
      </c>
      <c r="D30" s="173"/>
      <c r="E30" s="173"/>
      <c r="F30" s="173"/>
      <c r="G30" s="173"/>
      <c r="H30" s="174"/>
      <c r="I30" s="106" t="e">
        <f>I29</f>
        <v>#REF!</v>
      </c>
      <c r="J30" s="107" t="s">
        <v>8</v>
      </c>
      <c r="K30" s="175" t="e">
        <f>SUM(R5:R28)</f>
        <v>#REF!</v>
      </c>
      <c r="L30" s="176"/>
      <c r="M30" s="176"/>
      <c r="N30" s="176"/>
      <c r="O30" s="176"/>
      <c r="P30" s="176"/>
      <c r="Q30" s="176"/>
      <c r="R30" s="177"/>
    </row>
    <row r="32" spans="3:19" x14ac:dyDescent="0.25">
      <c r="R32" s="138" t="e">
        <f>K30/0.83</f>
        <v>#REF!</v>
      </c>
    </row>
    <row r="34" spans="9:11" x14ac:dyDescent="0.25">
      <c r="I34" s="142" t="e">
        <f>I30*35</f>
        <v>#REF!</v>
      </c>
      <c r="K34"/>
    </row>
    <row r="37" spans="9:11" x14ac:dyDescent="0.25">
      <c r="I37" s="143" t="e">
        <f>K30+I34</f>
        <v>#REF!</v>
      </c>
    </row>
  </sheetData>
  <mergeCells count="40">
    <mergeCell ref="N3:N4"/>
    <mergeCell ref="O3:O4"/>
    <mergeCell ref="Q3:Q4"/>
    <mergeCell ref="R3:R4"/>
    <mergeCell ref="C5:C28"/>
    <mergeCell ref="D5:D8"/>
    <mergeCell ref="L5:L8"/>
    <mergeCell ref="M5:M8"/>
    <mergeCell ref="N5:N8"/>
    <mergeCell ref="Q5:Q28"/>
    <mergeCell ref="C3:H3"/>
    <mergeCell ref="I3:I4"/>
    <mergeCell ref="J3:J4"/>
    <mergeCell ref="K3:K4"/>
    <mergeCell ref="L3:L4"/>
    <mergeCell ref="M3:M4"/>
    <mergeCell ref="D9:D12"/>
    <mergeCell ref="L9:L12"/>
    <mergeCell ref="M9:M12"/>
    <mergeCell ref="N9:N12"/>
    <mergeCell ref="D13:D16"/>
    <mergeCell ref="L13:L16"/>
    <mergeCell ref="M13:M16"/>
    <mergeCell ref="N13:N16"/>
    <mergeCell ref="D17:D20"/>
    <mergeCell ref="L17:L20"/>
    <mergeCell ref="M17:M20"/>
    <mergeCell ref="N17:N20"/>
    <mergeCell ref="D21:D24"/>
    <mergeCell ref="L21:L24"/>
    <mergeCell ref="M21:M24"/>
    <mergeCell ref="N21:N24"/>
    <mergeCell ref="C30:H30"/>
    <mergeCell ref="K30:R30"/>
    <mergeCell ref="D25:D28"/>
    <mergeCell ref="L25:L28"/>
    <mergeCell ref="M25:M28"/>
    <mergeCell ref="N25:N28"/>
    <mergeCell ref="C29:H29"/>
    <mergeCell ref="K29:R29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62562-3F40-4F5F-800D-E4E05FF1126B}">
  <sheetPr>
    <tabColor theme="4" tint="0.79998168889431442"/>
  </sheetPr>
  <dimension ref="A1:V58"/>
  <sheetViews>
    <sheetView tabSelected="1" zoomScaleNormal="100" workbookViewId="0">
      <selection activeCell="N5" sqref="N5:N10"/>
    </sheetView>
  </sheetViews>
  <sheetFormatPr defaultColWidth="0" defaultRowHeight="15" x14ac:dyDescent="0.25"/>
  <cols>
    <col min="1" max="1" width="9.140625" style="140" customWidth="1"/>
    <col min="2" max="2" width="4.5703125" customWidth="1"/>
    <col min="3" max="3" width="17.42578125" style="154" customWidth="1"/>
    <col min="4" max="4" width="6.7109375" style="154" bestFit="1" customWidth="1"/>
    <col min="5" max="5" width="2.85546875" bestFit="1" customWidth="1"/>
    <col min="6" max="6" width="22" customWidth="1"/>
    <col min="7" max="7" width="9" bestFit="1" customWidth="1"/>
    <col min="8" max="8" width="11" customWidth="1"/>
    <col min="9" max="9" width="12.85546875" customWidth="1"/>
    <col min="10" max="10" width="10.7109375" customWidth="1"/>
    <col min="11" max="11" width="11.85546875" style="166" customWidth="1"/>
    <col min="12" max="12" width="9.85546875" style="166" customWidth="1"/>
    <col min="13" max="13" width="10.5703125" style="166" customWidth="1"/>
    <col min="14" max="14" width="8.7109375" style="166" bestFit="1" customWidth="1"/>
    <col min="15" max="15" width="13" style="166" customWidth="1"/>
    <col min="16" max="16" width="9.140625" style="140" customWidth="1"/>
    <col min="17" max="17" width="9.140625" hidden="1" customWidth="1"/>
    <col min="18" max="18" width="0" hidden="1" customWidth="1"/>
    <col min="19" max="22" width="9.140625" hidden="1" customWidth="1"/>
    <col min="23" max="16384" width="8.7109375" hidden="1"/>
  </cols>
  <sheetData>
    <row r="1" spans="2:15" s="140" customFormat="1" x14ac:dyDescent="0.25">
      <c r="C1" s="151"/>
      <c r="D1" s="151"/>
      <c r="K1" s="166"/>
      <c r="M1" s="166"/>
      <c r="O1" s="166"/>
    </row>
    <row r="2" spans="2:15" s="140" customFormat="1" x14ac:dyDescent="0.25">
      <c r="K2" s="166"/>
      <c r="M2" s="166"/>
      <c r="O2" s="166"/>
    </row>
    <row r="3" spans="2:15" ht="15" customHeight="1" x14ac:dyDescent="0.25">
      <c r="B3" s="212" t="s">
        <v>37</v>
      </c>
      <c r="C3" s="199"/>
      <c r="D3" s="200"/>
      <c r="E3" s="200"/>
      <c r="F3" s="200"/>
      <c r="G3" s="200"/>
      <c r="H3" s="201"/>
      <c r="I3" s="190" t="s">
        <v>21</v>
      </c>
      <c r="J3" s="190" t="s">
        <v>129</v>
      </c>
      <c r="K3" s="202" t="s">
        <v>20</v>
      </c>
      <c r="L3" s="190" t="s">
        <v>39</v>
      </c>
      <c r="M3" s="190" t="s">
        <v>128</v>
      </c>
      <c r="N3" s="190" t="s">
        <v>18</v>
      </c>
      <c r="O3" s="204" t="s">
        <v>9</v>
      </c>
    </row>
    <row r="4" spans="2:15" ht="27" x14ac:dyDescent="0.25">
      <c r="B4" s="212"/>
      <c r="C4" s="153"/>
      <c r="D4" s="168" t="s">
        <v>130</v>
      </c>
      <c r="E4" s="102"/>
      <c r="F4" s="102" t="s">
        <v>6</v>
      </c>
      <c r="G4" s="103" t="s">
        <v>13</v>
      </c>
      <c r="H4" s="104" t="s">
        <v>16</v>
      </c>
      <c r="I4" s="192"/>
      <c r="J4" s="192"/>
      <c r="K4" s="203"/>
      <c r="L4" s="192"/>
      <c r="M4" s="192"/>
      <c r="N4" s="191"/>
      <c r="O4" s="205"/>
    </row>
    <row r="5" spans="2:15" ht="18" customHeight="1" x14ac:dyDescent="0.25">
      <c r="B5" s="212"/>
      <c r="C5" s="206" t="s">
        <v>111</v>
      </c>
      <c r="D5" s="163" t="s">
        <v>131</v>
      </c>
      <c r="E5" s="35" t="s">
        <v>0</v>
      </c>
      <c r="F5" s="36" t="s">
        <v>17</v>
      </c>
      <c r="G5" s="37">
        <v>45323</v>
      </c>
      <c r="H5" s="37">
        <v>45657</v>
      </c>
      <c r="I5" s="159">
        <v>145191.16800000001</v>
      </c>
      <c r="J5" s="19" t="s">
        <v>8</v>
      </c>
      <c r="K5" s="28">
        <f>I5/$I$9</f>
        <v>0.44582604062496084</v>
      </c>
      <c r="L5" s="182" t="s">
        <v>60</v>
      </c>
      <c r="M5" s="167">
        <v>0</v>
      </c>
      <c r="N5" s="183">
        <f>IF(M9=0,0,M9+M10)</f>
        <v>0</v>
      </c>
      <c r="O5" s="130">
        <f>I5*M5</f>
        <v>0</v>
      </c>
    </row>
    <row r="6" spans="2:15" ht="18" customHeight="1" x14ac:dyDescent="0.25">
      <c r="B6" s="212"/>
      <c r="C6" s="213"/>
      <c r="D6" s="164" t="s">
        <v>131</v>
      </c>
      <c r="E6" s="64" t="s">
        <v>1</v>
      </c>
      <c r="F6" s="65" t="s">
        <v>124</v>
      </c>
      <c r="G6" s="152">
        <v>45658</v>
      </c>
      <c r="H6" s="152">
        <v>46022</v>
      </c>
      <c r="I6" s="160">
        <v>179658.67200000002</v>
      </c>
      <c r="J6" s="68" t="s">
        <v>8</v>
      </c>
      <c r="K6" s="69">
        <f>I6/$I$9</f>
        <v>0.55166244272997733</v>
      </c>
      <c r="L6" s="188"/>
      <c r="M6" s="167">
        <v>0</v>
      </c>
      <c r="N6" s="184"/>
      <c r="O6" s="130">
        <f>I6*M6</f>
        <v>0</v>
      </c>
    </row>
    <row r="7" spans="2:15" ht="18" customHeight="1" x14ac:dyDescent="0.25">
      <c r="B7" s="212"/>
      <c r="C7" s="214" t="s">
        <v>88</v>
      </c>
      <c r="D7" s="163" t="s">
        <v>131</v>
      </c>
      <c r="E7" s="38" t="s">
        <v>0</v>
      </c>
      <c r="F7" s="39" t="s">
        <v>17</v>
      </c>
      <c r="G7" s="40">
        <v>45597</v>
      </c>
      <c r="H7" s="40">
        <v>45657</v>
      </c>
      <c r="I7" s="161">
        <v>117.12</v>
      </c>
      <c r="J7" s="11" t="s">
        <v>8</v>
      </c>
      <c r="K7" s="29">
        <f>I7/$I$9</f>
        <v>3.5963031772012066E-4</v>
      </c>
      <c r="L7" s="181" t="s">
        <v>72</v>
      </c>
      <c r="M7" s="167">
        <v>0</v>
      </c>
      <c r="N7" s="184"/>
      <c r="O7" s="133">
        <f>I7*M7</f>
        <v>0</v>
      </c>
    </row>
    <row r="8" spans="2:15" ht="18" customHeight="1" x14ac:dyDescent="0.25">
      <c r="B8" s="212"/>
      <c r="C8" s="214"/>
      <c r="D8" s="164" t="s">
        <v>131</v>
      </c>
      <c r="E8" s="38" t="s">
        <v>1</v>
      </c>
      <c r="F8" s="65" t="s">
        <v>124</v>
      </c>
      <c r="G8" s="40">
        <v>45658</v>
      </c>
      <c r="H8" s="40">
        <v>46022</v>
      </c>
      <c r="I8" s="161">
        <v>700.8</v>
      </c>
      <c r="J8" s="11" t="s">
        <v>8</v>
      </c>
      <c r="K8" s="29">
        <f>I8/$I$9</f>
        <v>2.1518863273417054E-3</v>
      </c>
      <c r="L8" s="181"/>
      <c r="M8" s="167">
        <v>0</v>
      </c>
      <c r="N8" s="184"/>
      <c r="O8" s="130">
        <f>I8*M8</f>
        <v>0</v>
      </c>
    </row>
    <row r="9" spans="2:15" x14ac:dyDescent="0.25">
      <c r="B9" s="212"/>
      <c r="C9" s="208" t="s">
        <v>96</v>
      </c>
      <c r="D9" s="208"/>
      <c r="E9" s="208"/>
      <c r="F9" s="208"/>
      <c r="G9" s="208"/>
      <c r="H9" s="208"/>
      <c r="I9" s="162">
        <v>325667.76</v>
      </c>
      <c r="J9" s="156" t="s">
        <v>8</v>
      </c>
      <c r="K9" s="157"/>
      <c r="L9" s="157"/>
      <c r="M9" s="155">
        <f>K5*M5+K6*M6+K7*M7+K8*M8</f>
        <v>0</v>
      </c>
      <c r="N9" s="184"/>
      <c r="O9" s="157">
        <f>SUM(O5:O8)</f>
        <v>0</v>
      </c>
    </row>
    <row r="10" spans="2:15" x14ac:dyDescent="0.25">
      <c r="B10" s="212"/>
      <c r="C10" s="208" t="s">
        <v>127</v>
      </c>
      <c r="D10" s="208"/>
      <c r="E10" s="208"/>
      <c r="F10" s="208"/>
      <c r="G10" s="208"/>
      <c r="H10" s="208"/>
      <c r="I10" s="162">
        <v>325667.76</v>
      </c>
      <c r="J10" s="156" t="s">
        <v>8</v>
      </c>
      <c r="K10" s="157"/>
      <c r="L10" s="157"/>
      <c r="M10" s="158">
        <v>40</v>
      </c>
      <c r="N10" s="196"/>
      <c r="O10" s="157">
        <f>M10*I10</f>
        <v>13026710.4</v>
      </c>
    </row>
    <row r="11" spans="2:15" x14ac:dyDescent="0.25">
      <c r="B11" s="212"/>
      <c r="C11" s="172" t="s">
        <v>126</v>
      </c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4"/>
      <c r="O11" s="157">
        <f>O9+O10</f>
        <v>13026710.4</v>
      </c>
    </row>
    <row r="12" spans="2:15" x14ac:dyDescent="0.25">
      <c r="C12" s="150"/>
      <c r="D12" s="150"/>
      <c r="E12" s="62"/>
      <c r="F12" s="39"/>
      <c r="G12" s="41"/>
      <c r="H12" s="41"/>
      <c r="I12" s="74"/>
      <c r="J12" s="11"/>
      <c r="K12" s="75"/>
      <c r="L12" s="63"/>
      <c r="M12" s="76"/>
      <c r="N12" s="108"/>
      <c r="O12" s="132"/>
    </row>
    <row r="13" spans="2:15" ht="15" customHeight="1" x14ac:dyDescent="0.25">
      <c r="B13" s="211" t="s">
        <v>38</v>
      </c>
      <c r="C13" s="199"/>
      <c r="D13" s="200"/>
      <c r="E13" s="200"/>
      <c r="F13" s="200"/>
      <c r="G13" s="200"/>
      <c r="H13" s="201"/>
      <c r="I13" s="190" t="s">
        <v>21</v>
      </c>
      <c r="J13" s="190" t="s">
        <v>29</v>
      </c>
      <c r="K13" s="202" t="s">
        <v>20</v>
      </c>
      <c r="L13" s="190" t="s">
        <v>39</v>
      </c>
      <c r="M13" s="190" t="s">
        <v>128</v>
      </c>
      <c r="N13" s="190" t="s">
        <v>18</v>
      </c>
      <c r="O13" s="204" t="s">
        <v>9</v>
      </c>
    </row>
    <row r="14" spans="2:15" ht="27" x14ac:dyDescent="0.25">
      <c r="B14" s="211"/>
      <c r="C14" s="153"/>
      <c r="D14" s="168" t="s">
        <v>130</v>
      </c>
      <c r="E14" s="102"/>
      <c r="F14" s="102" t="s">
        <v>6</v>
      </c>
      <c r="G14" s="103" t="s">
        <v>13</v>
      </c>
      <c r="H14" s="104" t="s">
        <v>16</v>
      </c>
      <c r="I14" s="192"/>
      <c r="J14" s="192"/>
      <c r="K14" s="203"/>
      <c r="L14" s="192"/>
      <c r="M14" s="192"/>
      <c r="N14" s="191"/>
      <c r="O14" s="205"/>
    </row>
    <row r="15" spans="2:15" ht="18" customHeight="1" x14ac:dyDescent="0.25">
      <c r="B15" s="211"/>
      <c r="C15" s="206" t="s">
        <v>120</v>
      </c>
      <c r="D15" s="163" t="s">
        <v>131</v>
      </c>
      <c r="E15" s="38" t="s">
        <v>0</v>
      </c>
      <c r="F15" s="39" t="s">
        <v>17</v>
      </c>
      <c r="G15" s="40">
        <v>45292</v>
      </c>
      <c r="H15" s="40">
        <v>45657</v>
      </c>
      <c r="I15" s="18">
        <v>0</v>
      </c>
      <c r="J15" s="19" t="s">
        <v>8</v>
      </c>
      <c r="K15" s="29">
        <f>I15/$I17</f>
        <v>0</v>
      </c>
      <c r="L15" s="182" t="s">
        <v>77</v>
      </c>
      <c r="M15" s="167">
        <v>0</v>
      </c>
      <c r="N15" s="183">
        <f>IF(M17=0,0,M17+M18)</f>
        <v>0</v>
      </c>
      <c r="O15" s="130">
        <f>I15*M15</f>
        <v>0</v>
      </c>
    </row>
    <row r="16" spans="2:15" ht="18" customHeight="1" x14ac:dyDescent="0.25">
      <c r="B16" s="211"/>
      <c r="C16" s="207"/>
      <c r="D16" s="164" t="s">
        <v>131</v>
      </c>
      <c r="E16" s="38" t="s">
        <v>1</v>
      </c>
      <c r="F16" s="65" t="s">
        <v>124</v>
      </c>
      <c r="G16" s="40">
        <v>45658</v>
      </c>
      <c r="H16" s="40">
        <v>46022</v>
      </c>
      <c r="I16" s="10">
        <v>1782</v>
      </c>
      <c r="J16" s="11" t="s">
        <v>8</v>
      </c>
      <c r="K16" s="29">
        <f>I16/I17</f>
        <v>1</v>
      </c>
      <c r="L16" s="181"/>
      <c r="M16" s="167">
        <v>0</v>
      </c>
      <c r="N16" s="184"/>
      <c r="O16" s="130">
        <f>I16*M16</f>
        <v>0</v>
      </c>
    </row>
    <row r="17" spans="2:15" x14ac:dyDescent="0.25">
      <c r="B17" s="211"/>
      <c r="C17" s="172" t="s">
        <v>96</v>
      </c>
      <c r="D17" s="173"/>
      <c r="E17" s="173"/>
      <c r="F17" s="173"/>
      <c r="G17" s="173"/>
      <c r="H17" s="174"/>
      <c r="I17" s="106">
        <v>1782</v>
      </c>
      <c r="J17" s="156" t="s">
        <v>8</v>
      </c>
      <c r="K17" s="157">
        <f>SUM(O13:O15)</f>
        <v>0</v>
      </c>
      <c r="L17" s="157"/>
      <c r="M17" s="155">
        <f>K15*M15+K16*M16</f>
        <v>0</v>
      </c>
      <c r="N17" s="184"/>
      <c r="O17" s="157">
        <f>SUM(O13:O16)</f>
        <v>0</v>
      </c>
    </row>
    <row r="18" spans="2:15" x14ac:dyDescent="0.25">
      <c r="B18" s="211"/>
      <c r="C18" s="208" t="s">
        <v>127</v>
      </c>
      <c r="D18" s="208"/>
      <c r="E18" s="208"/>
      <c r="F18" s="208"/>
      <c r="G18" s="208"/>
      <c r="H18" s="208"/>
      <c r="I18" s="106">
        <v>1782</v>
      </c>
      <c r="J18" s="156" t="s">
        <v>8</v>
      </c>
      <c r="K18" s="157">
        <f>SUM(O13:O16)</f>
        <v>0</v>
      </c>
      <c r="L18" s="157"/>
      <c r="M18" s="158">
        <v>40</v>
      </c>
      <c r="N18" s="196"/>
      <c r="O18" s="157">
        <f>M18*I18</f>
        <v>71280</v>
      </c>
    </row>
    <row r="19" spans="2:15" x14ac:dyDescent="0.25">
      <c r="B19" s="211"/>
      <c r="C19" s="172" t="s">
        <v>126</v>
      </c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4"/>
      <c r="O19" s="157">
        <f>O17+O18</f>
        <v>71280</v>
      </c>
    </row>
    <row r="20" spans="2:15" x14ac:dyDescent="0.25">
      <c r="C20" s="150"/>
      <c r="D20" s="150"/>
      <c r="E20" s="62"/>
      <c r="F20" s="39"/>
      <c r="G20" s="41"/>
      <c r="H20" s="41"/>
      <c r="I20" s="74"/>
      <c r="J20" s="11"/>
      <c r="K20" s="75"/>
      <c r="L20" s="63"/>
      <c r="M20" s="76"/>
      <c r="N20" s="108"/>
      <c r="O20" s="132"/>
    </row>
    <row r="21" spans="2:15" ht="15" customHeight="1" x14ac:dyDescent="0.25">
      <c r="B21" s="211" t="s">
        <v>113</v>
      </c>
      <c r="C21" s="199"/>
      <c r="D21" s="200"/>
      <c r="E21" s="200"/>
      <c r="F21" s="200"/>
      <c r="G21" s="200"/>
      <c r="H21" s="201"/>
      <c r="I21" s="190" t="s">
        <v>21</v>
      </c>
      <c r="J21" s="190" t="s">
        <v>29</v>
      </c>
      <c r="K21" s="202" t="s">
        <v>20</v>
      </c>
      <c r="L21" s="190" t="s">
        <v>39</v>
      </c>
      <c r="M21" s="190" t="s">
        <v>128</v>
      </c>
      <c r="N21" s="190" t="s">
        <v>18</v>
      </c>
      <c r="O21" s="204" t="s">
        <v>9</v>
      </c>
    </row>
    <row r="22" spans="2:15" ht="27" x14ac:dyDescent="0.25">
      <c r="B22" s="211"/>
      <c r="C22" s="153"/>
      <c r="D22" s="168" t="s">
        <v>130</v>
      </c>
      <c r="E22" s="102"/>
      <c r="F22" s="102" t="s">
        <v>6</v>
      </c>
      <c r="G22" s="103" t="s">
        <v>13</v>
      </c>
      <c r="H22" s="104" t="s">
        <v>16</v>
      </c>
      <c r="I22" s="192"/>
      <c r="J22" s="192"/>
      <c r="K22" s="203"/>
      <c r="L22" s="192"/>
      <c r="M22" s="192"/>
      <c r="N22" s="191"/>
      <c r="O22" s="205"/>
    </row>
    <row r="23" spans="2:15" ht="18" customHeight="1" x14ac:dyDescent="0.25">
      <c r="B23" s="211"/>
      <c r="C23" s="206" t="s">
        <v>125</v>
      </c>
      <c r="D23" s="163" t="s">
        <v>131</v>
      </c>
      <c r="E23" s="35" t="s">
        <v>0</v>
      </c>
      <c r="F23" s="39" t="s">
        <v>17</v>
      </c>
      <c r="G23" s="40">
        <v>45536</v>
      </c>
      <c r="H23" s="40">
        <v>45657</v>
      </c>
      <c r="I23" s="18">
        <v>1610.4</v>
      </c>
      <c r="J23" s="19" t="s">
        <v>8</v>
      </c>
      <c r="K23" s="29">
        <f>I23/$I$25</f>
        <v>0.25051334702258732</v>
      </c>
      <c r="L23" s="182" t="s">
        <v>77</v>
      </c>
      <c r="M23" s="167">
        <v>0</v>
      </c>
      <c r="N23" s="183">
        <f>IF(M25=0,0,M25+M26)</f>
        <v>0</v>
      </c>
      <c r="O23" s="130">
        <f>I23*M23</f>
        <v>0</v>
      </c>
    </row>
    <row r="24" spans="2:15" ht="18" customHeight="1" x14ac:dyDescent="0.25">
      <c r="B24" s="211"/>
      <c r="C24" s="207"/>
      <c r="D24" s="164" t="s">
        <v>131</v>
      </c>
      <c r="E24" s="38" t="s">
        <v>1</v>
      </c>
      <c r="F24" s="65" t="s">
        <v>124</v>
      </c>
      <c r="G24" s="40">
        <v>45658</v>
      </c>
      <c r="H24" s="40">
        <v>46022</v>
      </c>
      <c r="I24" s="10">
        <v>4817.9999999999991</v>
      </c>
      <c r="J24" s="11" t="s">
        <v>8</v>
      </c>
      <c r="K24" s="29">
        <f>I24/$I$25</f>
        <v>0.74948665297741268</v>
      </c>
      <c r="L24" s="181"/>
      <c r="M24" s="167">
        <v>0</v>
      </c>
      <c r="N24" s="184"/>
      <c r="O24" s="130">
        <f>I24*M24</f>
        <v>0</v>
      </c>
    </row>
    <row r="25" spans="2:15" x14ac:dyDescent="0.25">
      <c r="B25" s="211"/>
      <c r="C25" s="172" t="s">
        <v>96</v>
      </c>
      <c r="D25" s="173"/>
      <c r="E25" s="173"/>
      <c r="F25" s="173"/>
      <c r="G25" s="173"/>
      <c r="H25" s="174"/>
      <c r="I25" s="106">
        <v>6428.4</v>
      </c>
      <c r="J25" s="156" t="s">
        <v>8</v>
      </c>
      <c r="K25" s="157">
        <f>SUM(O20:O23)</f>
        <v>0</v>
      </c>
      <c r="L25" s="157"/>
      <c r="M25" s="155">
        <f>K23*M23+K24*M24</f>
        <v>0</v>
      </c>
      <c r="N25" s="184"/>
      <c r="O25" s="157">
        <f>SUM(O21:O24)</f>
        <v>0</v>
      </c>
    </row>
    <row r="26" spans="2:15" x14ac:dyDescent="0.25">
      <c r="B26" s="211"/>
      <c r="C26" s="208" t="s">
        <v>127</v>
      </c>
      <c r="D26" s="208"/>
      <c r="E26" s="208"/>
      <c r="F26" s="208"/>
      <c r="G26" s="208"/>
      <c r="H26" s="208"/>
      <c r="I26" s="106">
        <v>6428.4</v>
      </c>
      <c r="J26" s="156" t="s">
        <v>8</v>
      </c>
      <c r="K26" s="157">
        <f>SUM(O21:O24)</f>
        <v>0</v>
      </c>
      <c r="L26" s="157"/>
      <c r="M26" s="158">
        <v>40</v>
      </c>
      <c r="N26" s="196"/>
      <c r="O26" s="157">
        <f>M26*I26</f>
        <v>257136</v>
      </c>
    </row>
    <row r="27" spans="2:15" x14ac:dyDescent="0.25">
      <c r="B27" s="211"/>
      <c r="C27" s="172" t="s">
        <v>126</v>
      </c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4"/>
      <c r="O27" s="157">
        <f>O25+O26</f>
        <v>257136</v>
      </c>
    </row>
    <row r="28" spans="2:15" s="140" customFormat="1" x14ac:dyDescent="0.25">
      <c r="C28" s="151"/>
      <c r="D28" s="151"/>
      <c r="K28" s="166"/>
      <c r="O28" s="132"/>
    </row>
    <row r="29" spans="2:15" ht="15" customHeight="1" x14ac:dyDescent="0.25">
      <c r="B29" s="211" t="s">
        <v>115</v>
      </c>
      <c r="C29" s="199"/>
      <c r="D29" s="200"/>
      <c r="E29" s="200"/>
      <c r="F29" s="200"/>
      <c r="G29" s="200"/>
      <c r="H29" s="201"/>
      <c r="I29" s="190" t="s">
        <v>21</v>
      </c>
      <c r="J29" s="190" t="s">
        <v>29</v>
      </c>
      <c r="K29" s="202" t="s">
        <v>20</v>
      </c>
      <c r="L29" s="190" t="s">
        <v>39</v>
      </c>
      <c r="M29" s="190" t="s">
        <v>128</v>
      </c>
      <c r="N29" s="190" t="s">
        <v>18</v>
      </c>
      <c r="O29" s="204" t="s">
        <v>9</v>
      </c>
    </row>
    <row r="30" spans="2:15" ht="27" x14ac:dyDescent="0.25">
      <c r="B30" s="211"/>
      <c r="C30" s="153"/>
      <c r="D30" s="168" t="s">
        <v>130</v>
      </c>
      <c r="E30" s="102"/>
      <c r="F30" s="102" t="s">
        <v>6</v>
      </c>
      <c r="G30" s="103" t="s">
        <v>13</v>
      </c>
      <c r="H30" s="104" t="s">
        <v>16</v>
      </c>
      <c r="I30" s="192"/>
      <c r="J30" s="192"/>
      <c r="K30" s="203"/>
      <c r="L30" s="192"/>
      <c r="M30" s="192"/>
      <c r="N30" s="191"/>
      <c r="O30" s="205"/>
    </row>
    <row r="31" spans="2:15" ht="18.75" customHeight="1" x14ac:dyDescent="0.25">
      <c r="B31" s="211"/>
      <c r="C31" s="206" t="s">
        <v>121</v>
      </c>
      <c r="D31" s="163" t="s">
        <v>131</v>
      </c>
      <c r="E31" s="35" t="s">
        <v>0</v>
      </c>
      <c r="F31" s="36" t="s">
        <v>17</v>
      </c>
      <c r="G31" s="37">
        <v>45292</v>
      </c>
      <c r="H31" s="37">
        <v>45657</v>
      </c>
      <c r="I31" s="18">
        <v>0</v>
      </c>
      <c r="J31" s="19" t="s">
        <v>8</v>
      </c>
      <c r="K31" s="29">
        <f>I31/$I33</f>
        <v>0</v>
      </c>
      <c r="L31" s="182" t="s">
        <v>60</v>
      </c>
      <c r="M31" s="167">
        <v>0</v>
      </c>
      <c r="N31" s="183">
        <f>IF(M33=0,0,M33+M34)</f>
        <v>0</v>
      </c>
      <c r="O31" s="130">
        <f>I31*M31</f>
        <v>0</v>
      </c>
    </row>
    <row r="32" spans="2:15" ht="18.75" customHeight="1" x14ac:dyDescent="0.25">
      <c r="B32" s="211"/>
      <c r="C32" s="207"/>
      <c r="D32" s="164" t="s">
        <v>131</v>
      </c>
      <c r="E32" s="38" t="s">
        <v>1</v>
      </c>
      <c r="F32" s="65" t="s">
        <v>124</v>
      </c>
      <c r="G32" s="40">
        <v>45748</v>
      </c>
      <c r="H32" s="40">
        <v>46022</v>
      </c>
      <c r="I32" s="10">
        <v>1650</v>
      </c>
      <c r="J32" s="11" t="s">
        <v>8</v>
      </c>
      <c r="K32" s="29">
        <f>I32/I34</f>
        <v>1</v>
      </c>
      <c r="L32" s="181"/>
      <c r="M32" s="167">
        <v>0</v>
      </c>
      <c r="N32" s="184"/>
      <c r="O32" s="130">
        <f>I32*M32</f>
        <v>0</v>
      </c>
    </row>
    <row r="33" spans="1:16" x14ac:dyDescent="0.25">
      <c r="B33" s="211"/>
      <c r="C33" s="172" t="s">
        <v>96</v>
      </c>
      <c r="D33" s="173"/>
      <c r="E33" s="173"/>
      <c r="F33" s="173"/>
      <c r="G33" s="173"/>
      <c r="H33" s="174"/>
      <c r="I33" s="106">
        <v>1650</v>
      </c>
      <c r="J33" s="156" t="s">
        <v>8</v>
      </c>
      <c r="K33" s="157">
        <f>SUM(O28:O31)</f>
        <v>0</v>
      </c>
      <c r="L33" s="157"/>
      <c r="M33" s="155">
        <f>K31*M31+K32*M32</f>
        <v>0</v>
      </c>
      <c r="N33" s="184"/>
      <c r="O33" s="157">
        <f>SUM(O29:O32)</f>
        <v>0</v>
      </c>
    </row>
    <row r="34" spans="1:16" x14ac:dyDescent="0.25">
      <c r="B34" s="211"/>
      <c r="C34" s="208" t="s">
        <v>127</v>
      </c>
      <c r="D34" s="208"/>
      <c r="E34" s="208"/>
      <c r="F34" s="208"/>
      <c r="G34" s="208"/>
      <c r="H34" s="208"/>
      <c r="I34" s="106">
        <v>1650</v>
      </c>
      <c r="J34" s="156" t="s">
        <v>8</v>
      </c>
      <c r="K34" s="157">
        <f>SUM(O29:O32)</f>
        <v>0</v>
      </c>
      <c r="L34" s="157"/>
      <c r="M34" s="158">
        <v>40</v>
      </c>
      <c r="N34" s="196"/>
      <c r="O34" s="157">
        <f>M34*I34</f>
        <v>66000</v>
      </c>
    </row>
    <row r="35" spans="1:16" x14ac:dyDescent="0.25">
      <c r="B35" s="211"/>
      <c r="C35" s="172" t="s">
        <v>126</v>
      </c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4"/>
      <c r="O35" s="157">
        <f>O33+O34</f>
        <v>66000</v>
      </c>
    </row>
    <row r="36" spans="1:16" x14ac:dyDescent="0.25">
      <c r="C36" s="150"/>
      <c r="D36" s="150"/>
      <c r="E36" s="62"/>
      <c r="F36" s="39"/>
      <c r="G36" s="41"/>
      <c r="H36" s="41"/>
      <c r="I36" s="74"/>
      <c r="J36" s="11"/>
      <c r="K36" s="75"/>
      <c r="L36" s="63"/>
      <c r="M36" s="76"/>
      <c r="N36" s="108"/>
      <c r="O36" s="132"/>
    </row>
    <row r="37" spans="1:16" s="105" customFormat="1" x14ac:dyDescent="0.25">
      <c r="A37" s="165"/>
      <c r="B37" s="172" t="s">
        <v>96</v>
      </c>
      <c r="C37" s="173"/>
      <c r="D37" s="173"/>
      <c r="E37" s="173"/>
      <c r="F37" s="173"/>
      <c r="G37" s="173"/>
      <c r="H37" s="174"/>
      <c r="I37" s="106">
        <v>335528.15999999997</v>
      </c>
      <c r="J37" s="107" t="s">
        <v>8</v>
      </c>
      <c r="K37" s="175">
        <f>O9+O17+O25+O33</f>
        <v>0</v>
      </c>
      <c r="L37" s="209"/>
      <c r="M37" s="209"/>
      <c r="N37" s="209"/>
      <c r="O37" s="210"/>
      <c r="P37" s="165"/>
    </row>
    <row r="38" spans="1:16" s="105" customFormat="1" x14ac:dyDescent="0.25">
      <c r="A38" s="165"/>
      <c r="B38" s="172" t="s">
        <v>95</v>
      </c>
      <c r="C38" s="173"/>
      <c r="D38" s="173"/>
      <c r="E38" s="173"/>
      <c r="F38" s="173"/>
      <c r="G38" s="173"/>
      <c r="H38" s="174"/>
      <c r="I38" s="106">
        <v>335528.15999999997</v>
      </c>
      <c r="J38" s="107" t="s">
        <v>8</v>
      </c>
      <c r="K38" s="175">
        <f>O11+O19+O27+O35</f>
        <v>13421126.4</v>
      </c>
      <c r="L38" s="176"/>
      <c r="M38" s="176"/>
      <c r="N38" s="176"/>
      <c r="O38" s="177"/>
      <c r="P38" s="165"/>
    </row>
    <row r="39" spans="1:16" s="140" customFormat="1" x14ac:dyDescent="0.25">
      <c r="C39" s="151"/>
      <c r="D39" s="151"/>
      <c r="K39" s="166"/>
      <c r="L39" s="166"/>
      <c r="M39" s="166"/>
      <c r="N39" s="166"/>
      <c r="O39" s="166"/>
    </row>
    <row r="40" spans="1:16" s="140" customFormat="1" x14ac:dyDescent="0.25">
      <c r="C40" s="151"/>
      <c r="D40" s="151"/>
      <c r="K40" s="166"/>
      <c r="L40" s="166"/>
      <c r="M40" s="166"/>
      <c r="N40" s="166"/>
      <c r="O40" s="166"/>
    </row>
    <row r="41" spans="1:16" s="140" customFormat="1" x14ac:dyDescent="0.25">
      <c r="C41" s="151"/>
      <c r="D41" s="151"/>
      <c r="K41" s="166"/>
      <c r="L41" s="166"/>
      <c r="M41" s="166"/>
      <c r="N41" s="166"/>
      <c r="O41" s="166"/>
    </row>
    <row r="42" spans="1:16" s="140" customFormat="1" x14ac:dyDescent="0.25">
      <c r="C42" s="151"/>
      <c r="D42" s="151"/>
      <c r="K42" s="166"/>
      <c r="L42" s="166"/>
      <c r="M42" s="166"/>
      <c r="N42" s="166"/>
      <c r="O42" s="166"/>
    </row>
    <row r="43" spans="1:16" ht="14.65" customHeight="1" x14ac:dyDescent="0.25">
      <c r="B43" s="140"/>
      <c r="C43" s="151"/>
      <c r="D43" s="151"/>
      <c r="E43" s="140"/>
      <c r="F43" s="140"/>
      <c r="G43" s="140"/>
      <c r="H43" s="140"/>
      <c r="I43" s="169"/>
      <c r="J43" s="140"/>
    </row>
    <row r="44" spans="1:16" ht="14.65" customHeight="1" x14ac:dyDescent="0.25">
      <c r="B44" s="140"/>
      <c r="C44" s="151"/>
      <c r="D44" s="151"/>
      <c r="E44" s="140"/>
      <c r="F44" s="140"/>
      <c r="G44" s="140"/>
      <c r="H44" s="140"/>
      <c r="I44" s="140"/>
      <c r="J44" s="140"/>
    </row>
    <row r="45" spans="1:16" ht="14.65" customHeight="1" x14ac:dyDescent="0.25">
      <c r="B45" s="140"/>
      <c r="C45" s="151"/>
      <c r="D45" s="151"/>
      <c r="E45" s="140"/>
      <c r="F45" s="140"/>
      <c r="G45" s="140"/>
      <c r="H45" s="140"/>
      <c r="I45" s="170"/>
      <c r="J45" s="140"/>
    </row>
    <row r="46" spans="1:16" ht="14.65" customHeight="1" x14ac:dyDescent="0.25">
      <c r="B46" s="140"/>
      <c r="C46" s="151"/>
      <c r="D46" s="151"/>
      <c r="E46" s="140"/>
      <c r="F46" s="140"/>
      <c r="G46" s="140"/>
      <c r="H46" s="140"/>
      <c r="I46" s="140"/>
      <c r="J46" s="140"/>
    </row>
    <row r="47" spans="1:16" ht="14.65" customHeight="1" x14ac:dyDescent="0.25">
      <c r="B47" s="140"/>
      <c r="C47" s="151"/>
      <c r="D47" s="151"/>
      <c r="E47" s="140"/>
      <c r="F47" s="140"/>
      <c r="G47" s="140"/>
      <c r="H47" s="140"/>
      <c r="I47" s="140"/>
      <c r="J47" s="140"/>
    </row>
    <row r="48" spans="1:16" ht="14.65" customHeight="1" x14ac:dyDescent="0.25">
      <c r="B48" s="140"/>
      <c r="C48" s="151"/>
      <c r="D48" s="151"/>
      <c r="E48" s="140"/>
      <c r="F48" s="140"/>
      <c r="G48" s="140"/>
      <c r="H48" s="140"/>
      <c r="I48" s="171"/>
      <c r="J48" s="140"/>
    </row>
    <row r="49" spans="2:10" x14ac:dyDescent="0.25">
      <c r="B49" s="140"/>
      <c r="C49" s="151"/>
      <c r="D49" s="151"/>
      <c r="E49" s="140"/>
      <c r="F49" s="140"/>
      <c r="G49" s="140"/>
      <c r="H49" s="140"/>
      <c r="I49" s="140"/>
      <c r="J49" s="140"/>
    </row>
    <row r="50" spans="2:10" x14ac:dyDescent="0.25">
      <c r="B50" s="140"/>
      <c r="C50" s="151"/>
      <c r="D50" s="151"/>
      <c r="E50" s="140"/>
      <c r="F50" s="140"/>
      <c r="G50" s="140"/>
      <c r="H50" s="140"/>
      <c r="I50" s="140"/>
      <c r="J50" s="140"/>
    </row>
    <row r="51" spans="2:10" x14ac:dyDescent="0.25">
      <c r="B51" s="140"/>
      <c r="C51" s="151"/>
      <c r="D51" s="151"/>
      <c r="E51" s="140"/>
      <c r="F51" s="140"/>
      <c r="G51" s="140"/>
      <c r="H51" s="140"/>
      <c r="I51" s="140"/>
      <c r="J51" s="140"/>
    </row>
    <row r="52" spans="2:10" x14ac:dyDescent="0.25">
      <c r="B52" s="140"/>
      <c r="C52" s="151"/>
      <c r="D52" s="151"/>
      <c r="E52" s="140"/>
      <c r="F52" s="140"/>
      <c r="G52" s="140"/>
      <c r="H52" s="140"/>
      <c r="I52" s="140"/>
      <c r="J52" s="140"/>
    </row>
    <row r="53" spans="2:10" x14ac:dyDescent="0.25">
      <c r="B53" s="140"/>
      <c r="C53" s="151"/>
      <c r="D53" s="151"/>
      <c r="E53" s="140"/>
      <c r="F53" s="140"/>
      <c r="G53" s="140"/>
      <c r="H53" s="140"/>
      <c r="I53" s="140"/>
      <c r="J53" s="140"/>
    </row>
    <row r="54" spans="2:10" x14ac:dyDescent="0.25">
      <c r="B54" s="140"/>
      <c r="C54" s="151"/>
      <c r="D54" s="151"/>
      <c r="E54" s="140"/>
      <c r="F54" s="140"/>
      <c r="G54" s="140"/>
      <c r="H54" s="140"/>
      <c r="I54" s="140"/>
      <c r="J54" s="140"/>
    </row>
    <row r="55" spans="2:10" x14ac:dyDescent="0.25">
      <c r="B55" s="140"/>
      <c r="C55" s="151"/>
      <c r="D55" s="151"/>
      <c r="E55" s="140"/>
      <c r="F55" s="140"/>
      <c r="G55" s="140"/>
      <c r="H55" s="140"/>
      <c r="I55" s="140"/>
      <c r="J55" s="140"/>
    </row>
    <row r="56" spans="2:10" x14ac:dyDescent="0.25">
      <c r="B56" s="140"/>
      <c r="C56" s="151"/>
      <c r="D56" s="151"/>
      <c r="E56" s="140"/>
      <c r="F56" s="140"/>
      <c r="G56" s="140"/>
      <c r="H56" s="140"/>
      <c r="I56" s="140"/>
      <c r="J56" s="140"/>
    </row>
    <row r="57" spans="2:10" x14ac:dyDescent="0.25">
      <c r="B57" s="140"/>
      <c r="C57" s="151"/>
      <c r="D57" s="151"/>
      <c r="E57" s="140"/>
      <c r="F57" s="140"/>
      <c r="G57" s="140"/>
      <c r="H57" s="140"/>
      <c r="I57" s="140"/>
      <c r="J57" s="140"/>
    </row>
    <row r="58" spans="2:10" x14ac:dyDescent="0.25">
      <c r="B58" s="140"/>
      <c r="C58" s="151"/>
      <c r="D58" s="151"/>
      <c r="E58" s="140"/>
      <c r="F58" s="140"/>
      <c r="G58" s="140"/>
      <c r="H58" s="140"/>
      <c r="I58" s="140"/>
      <c r="J58" s="140"/>
    </row>
  </sheetData>
  <sheetProtection algorithmName="SHA-512" hashValue="/Xg/qrWKFafRwFeZHD0Y5g23tpR+EDWEKeU6eu62vHJyI4uf8PoyPYuqe23f7JGezXdxscIJoBbMh9Faglr8ow==" saltValue="t4UroHu5AJLd++ThdS4Xqg==" spinCount="100000" sheet="1"/>
  <mergeCells count="66">
    <mergeCell ref="O3:O4"/>
    <mergeCell ref="B3:B11"/>
    <mergeCell ref="C3:H3"/>
    <mergeCell ref="I3:I4"/>
    <mergeCell ref="J3:J4"/>
    <mergeCell ref="K3:K4"/>
    <mergeCell ref="C5:C6"/>
    <mergeCell ref="C9:H9"/>
    <mergeCell ref="L3:L4"/>
    <mergeCell ref="M3:M4"/>
    <mergeCell ref="N3:N4"/>
    <mergeCell ref="L5:L6"/>
    <mergeCell ref="C7:C8"/>
    <mergeCell ref="L7:L8"/>
    <mergeCell ref="C10:H10"/>
    <mergeCell ref="C11:N11"/>
    <mergeCell ref="N5:N10"/>
    <mergeCell ref="M13:M14"/>
    <mergeCell ref="N13:N14"/>
    <mergeCell ref="B13:B19"/>
    <mergeCell ref="C13:H13"/>
    <mergeCell ref="I13:I14"/>
    <mergeCell ref="J13:J14"/>
    <mergeCell ref="K13:K14"/>
    <mergeCell ref="C15:C16"/>
    <mergeCell ref="O13:O14"/>
    <mergeCell ref="B21:B27"/>
    <mergeCell ref="C21:H21"/>
    <mergeCell ref="I21:I22"/>
    <mergeCell ref="J21:J22"/>
    <mergeCell ref="K21:K22"/>
    <mergeCell ref="O21:O22"/>
    <mergeCell ref="C17:H17"/>
    <mergeCell ref="C18:H18"/>
    <mergeCell ref="C19:N19"/>
    <mergeCell ref="C25:H25"/>
    <mergeCell ref="L15:L16"/>
    <mergeCell ref="L13:L14"/>
    <mergeCell ref="N15:N18"/>
    <mergeCell ref="N23:N26"/>
    <mergeCell ref="N31:N34"/>
    <mergeCell ref="N29:N30"/>
    <mergeCell ref="C26:H26"/>
    <mergeCell ref="L21:L22"/>
    <mergeCell ref="M21:M22"/>
    <mergeCell ref="N21:N22"/>
    <mergeCell ref="C23:C24"/>
    <mergeCell ref="L23:L24"/>
    <mergeCell ref="K29:K30"/>
    <mergeCell ref="L29:L30"/>
    <mergeCell ref="M29:M30"/>
    <mergeCell ref="O29:O30"/>
    <mergeCell ref="C31:C32"/>
    <mergeCell ref="L31:L32"/>
    <mergeCell ref="C27:N27"/>
    <mergeCell ref="B38:H38"/>
    <mergeCell ref="K38:O38"/>
    <mergeCell ref="C33:H33"/>
    <mergeCell ref="C34:H34"/>
    <mergeCell ref="C35:N35"/>
    <mergeCell ref="B37:H37"/>
    <mergeCell ref="K37:O37"/>
    <mergeCell ref="B29:B35"/>
    <mergeCell ref="C29:H29"/>
    <mergeCell ref="I29:I30"/>
    <mergeCell ref="J29:J30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519C3-C828-48C3-AD44-92D44A19FD50}">
  <sheetPr>
    <tabColor theme="4" tint="0.79998168889431442"/>
  </sheetPr>
  <dimension ref="B3:U39"/>
  <sheetViews>
    <sheetView zoomScaleNormal="100" workbookViewId="0">
      <selection activeCell="F15" sqref="F15"/>
    </sheetView>
  </sheetViews>
  <sheetFormatPr defaultRowHeight="15" x14ac:dyDescent="0.25"/>
  <cols>
    <col min="1" max="1" width="9.140625" customWidth="1"/>
    <col min="2" max="2" width="4.5703125" customWidth="1"/>
    <col min="3" max="3" width="17.42578125" style="154" customWidth="1"/>
    <col min="4" max="4" width="2.85546875" bestFit="1" customWidth="1"/>
    <col min="5" max="5" width="22" customWidth="1"/>
    <col min="6" max="6" width="9" bestFit="1" customWidth="1"/>
    <col min="7" max="7" width="11" customWidth="1"/>
    <col min="8" max="8" width="9.7109375" customWidth="1"/>
    <col min="9" max="9" width="10.7109375" customWidth="1"/>
    <col min="10" max="10" width="14.140625" style="100" customWidth="1"/>
    <col min="11" max="11" width="10.140625" bestFit="1" customWidth="1"/>
    <col min="12" max="12" width="9.85546875" customWidth="1"/>
    <col min="13" max="13" width="16.140625" customWidth="1"/>
    <col min="14" max="14" width="12.5703125" customWidth="1"/>
    <col min="15" max="15" width="11.7109375" customWidth="1"/>
    <col min="16" max="16" width="13" style="134" customWidth="1"/>
    <col min="19" max="20" width="12.5703125" customWidth="1"/>
  </cols>
  <sheetData>
    <row r="3" spans="2:21" ht="15" customHeight="1" x14ac:dyDescent="0.25">
      <c r="B3" s="220" t="s">
        <v>37</v>
      </c>
      <c r="C3" s="199"/>
      <c r="D3" s="200"/>
      <c r="E3" s="200"/>
      <c r="F3" s="200"/>
      <c r="G3" s="201"/>
      <c r="H3" s="190" t="s">
        <v>21</v>
      </c>
      <c r="I3" s="190" t="s">
        <v>29</v>
      </c>
      <c r="J3" s="202" t="s">
        <v>20</v>
      </c>
      <c r="K3" s="190" t="s">
        <v>30</v>
      </c>
      <c r="L3" s="190" t="s">
        <v>39</v>
      </c>
      <c r="M3" s="190" t="s">
        <v>122</v>
      </c>
      <c r="N3" s="190" t="s">
        <v>10</v>
      </c>
      <c r="O3" s="190" t="s">
        <v>18</v>
      </c>
      <c r="P3" s="204" t="s">
        <v>9</v>
      </c>
      <c r="S3" s="190" t="s">
        <v>10</v>
      </c>
      <c r="T3" s="190"/>
    </row>
    <row r="4" spans="2:21" ht="57" customHeight="1" x14ac:dyDescent="0.25">
      <c r="B4" s="221"/>
      <c r="C4" s="153"/>
      <c r="D4" s="102"/>
      <c r="E4" s="102" t="s">
        <v>6</v>
      </c>
      <c r="F4" s="103" t="s">
        <v>13</v>
      </c>
      <c r="G4" s="104" t="s">
        <v>16</v>
      </c>
      <c r="H4" s="192"/>
      <c r="I4" s="192"/>
      <c r="J4" s="203"/>
      <c r="K4" s="192"/>
      <c r="L4" s="192"/>
      <c r="M4" s="191"/>
      <c r="N4" s="192"/>
      <c r="O4" s="191"/>
      <c r="P4" s="205"/>
      <c r="S4" s="192"/>
      <c r="T4" s="192"/>
    </row>
    <row r="5" spans="2:21" ht="18" customHeight="1" x14ac:dyDescent="0.25">
      <c r="B5" s="221"/>
      <c r="C5" s="206" t="s">
        <v>111</v>
      </c>
      <c r="D5" s="35" t="s">
        <v>0</v>
      </c>
      <c r="E5" s="36" t="s">
        <v>17</v>
      </c>
      <c r="F5" s="37">
        <v>45323</v>
      </c>
      <c r="G5" s="37">
        <v>45657</v>
      </c>
      <c r="H5" s="18" t="e">
        <f>#REF!</f>
        <v>#REF!</v>
      </c>
      <c r="I5" s="19" t="s">
        <v>8</v>
      </c>
      <c r="J5" s="28" t="e">
        <f>H5/$H$9</f>
        <v>#REF!</v>
      </c>
      <c r="K5" s="189" t="s">
        <v>87</v>
      </c>
      <c r="L5" s="182" t="s">
        <v>60</v>
      </c>
      <c r="M5" s="215" t="s">
        <v>123</v>
      </c>
      <c r="N5" s="139">
        <f>U5</f>
        <v>165</v>
      </c>
      <c r="O5" s="183" t="e">
        <f>J5*N5+J6*N6+J7*N7+J8*N8</f>
        <v>#REF!</v>
      </c>
      <c r="P5" s="130" t="e">
        <f>H5*N5</f>
        <v>#REF!</v>
      </c>
      <c r="R5" s="141"/>
      <c r="S5" s="139">
        <v>130</v>
      </c>
      <c r="T5" s="139">
        <v>35</v>
      </c>
      <c r="U5" s="143">
        <f>S5+T5</f>
        <v>165</v>
      </c>
    </row>
    <row r="6" spans="2:21" ht="18" customHeight="1" x14ac:dyDescent="0.25">
      <c r="B6" s="221"/>
      <c r="C6" s="213"/>
      <c r="D6" s="64" t="s">
        <v>1</v>
      </c>
      <c r="E6" s="65" t="s">
        <v>23</v>
      </c>
      <c r="F6" s="152">
        <v>45658</v>
      </c>
      <c r="G6" s="152">
        <v>46022</v>
      </c>
      <c r="H6" s="67" t="e">
        <f>#REF!</f>
        <v>#REF!</v>
      </c>
      <c r="I6" s="68" t="s">
        <v>8</v>
      </c>
      <c r="J6" s="69" t="e">
        <f>H6/$H$9</f>
        <v>#REF!</v>
      </c>
      <c r="K6" s="188"/>
      <c r="L6" s="188"/>
      <c r="M6" s="216"/>
      <c r="N6" s="71">
        <f>U6</f>
        <v>180</v>
      </c>
      <c r="O6" s="184"/>
      <c r="P6" s="130" t="e">
        <f>H6*N6</f>
        <v>#REF!</v>
      </c>
      <c r="R6" s="141"/>
      <c r="S6" s="71">
        <v>145</v>
      </c>
      <c r="T6" s="139">
        <v>35</v>
      </c>
      <c r="U6" s="143">
        <f>S6+T6</f>
        <v>180</v>
      </c>
    </row>
    <row r="7" spans="2:21" ht="18" customHeight="1" x14ac:dyDescent="0.25">
      <c r="B7" s="221"/>
      <c r="C7" s="214" t="s">
        <v>88</v>
      </c>
      <c r="D7" s="38" t="s">
        <v>0</v>
      </c>
      <c r="E7" s="39" t="s">
        <v>17</v>
      </c>
      <c r="F7" s="40">
        <v>45597</v>
      </c>
      <c r="G7" s="40">
        <v>45657</v>
      </c>
      <c r="H7" s="10" t="e">
        <f>#REF!</f>
        <v>#REF!</v>
      </c>
      <c r="I7" s="11" t="s">
        <v>8</v>
      </c>
      <c r="J7" s="29" t="e">
        <f>H7/$H$9</f>
        <v>#REF!</v>
      </c>
      <c r="K7" s="180" t="s">
        <v>97</v>
      </c>
      <c r="L7" s="181" t="s">
        <v>72</v>
      </c>
      <c r="M7" s="215" t="s">
        <v>123</v>
      </c>
      <c r="N7" s="139">
        <f>U7</f>
        <v>165</v>
      </c>
      <c r="O7" s="184"/>
      <c r="P7" s="133" t="e">
        <f>H7*N7</f>
        <v>#REF!</v>
      </c>
      <c r="R7" s="141"/>
      <c r="S7" s="59">
        <v>130</v>
      </c>
      <c r="T7" s="139">
        <v>35</v>
      </c>
      <c r="U7" s="143">
        <f>S7+T7</f>
        <v>165</v>
      </c>
    </row>
    <row r="8" spans="2:21" ht="18" customHeight="1" x14ac:dyDescent="0.25">
      <c r="B8" s="221"/>
      <c r="C8" s="214"/>
      <c r="D8" s="38" t="s">
        <v>1</v>
      </c>
      <c r="E8" s="39" t="s">
        <v>23</v>
      </c>
      <c r="F8" s="40">
        <v>45658</v>
      </c>
      <c r="G8" s="40">
        <v>46022</v>
      </c>
      <c r="H8" s="10" t="e">
        <f>#REF!</f>
        <v>#REF!</v>
      </c>
      <c r="I8" s="11" t="s">
        <v>8</v>
      </c>
      <c r="J8" s="29" t="e">
        <f>H8/$H$9</f>
        <v>#REF!</v>
      </c>
      <c r="K8" s="181"/>
      <c r="L8" s="181"/>
      <c r="M8" s="216"/>
      <c r="N8" s="71">
        <f>U8</f>
        <v>180</v>
      </c>
      <c r="O8" s="184"/>
      <c r="P8" s="130" t="e">
        <f>H8*N8</f>
        <v>#REF!</v>
      </c>
      <c r="R8" s="141"/>
      <c r="S8" s="59">
        <v>145</v>
      </c>
      <c r="T8" s="139">
        <v>35</v>
      </c>
      <c r="U8" s="143">
        <f>S8+T8</f>
        <v>180</v>
      </c>
    </row>
    <row r="9" spans="2:21" x14ac:dyDescent="0.25">
      <c r="B9" s="221"/>
      <c r="C9" s="173" t="s">
        <v>96</v>
      </c>
      <c r="D9" s="173"/>
      <c r="E9" s="173"/>
      <c r="F9" s="173"/>
      <c r="G9" s="174"/>
      <c r="H9" s="106" t="e">
        <f>SUM(H5:H8)</f>
        <v>#REF!</v>
      </c>
      <c r="I9" s="107" t="s">
        <v>8</v>
      </c>
      <c r="J9" s="185"/>
      <c r="K9" s="186"/>
      <c r="L9" s="186"/>
      <c r="M9" s="186"/>
      <c r="N9" s="186"/>
      <c r="O9" s="186"/>
      <c r="P9" s="187"/>
      <c r="U9" s="143"/>
    </row>
    <row r="10" spans="2:21" x14ac:dyDescent="0.25">
      <c r="B10" s="222"/>
      <c r="C10" s="173" t="s">
        <v>95</v>
      </c>
      <c r="D10" s="173"/>
      <c r="E10" s="173"/>
      <c r="F10" s="173"/>
      <c r="G10" s="174"/>
      <c r="H10" s="106" t="e">
        <f>H9</f>
        <v>#REF!</v>
      </c>
      <c r="I10" s="107" t="s">
        <v>8</v>
      </c>
      <c r="J10" s="175" t="e">
        <f>SUM(P5:P8)</f>
        <v>#REF!</v>
      </c>
      <c r="K10" s="176"/>
      <c r="L10" s="176"/>
      <c r="M10" s="176"/>
      <c r="N10" s="176"/>
      <c r="O10" s="176"/>
      <c r="P10" s="177"/>
      <c r="U10" s="143"/>
    </row>
    <row r="11" spans="2:21" x14ac:dyDescent="0.25">
      <c r="C11" s="150"/>
      <c r="D11" s="62"/>
      <c r="E11" s="39"/>
      <c r="F11" s="41"/>
      <c r="G11" s="41"/>
      <c r="H11" s="74"/>
      <c r="I11" s="11"/>
      <c r="J11" s="75"/>
      <c r="K11" s="63"/>
      <c r="L11" s="63"/>
      <c r="M11" s="76"/>
      <c r="N11" s="76"/>
      <c r="O11" s="108"/>
      <c r="P11" s="132"/>
      <c r="S11" s="76"/>
      <c r="T11" s="76"/>
      <c r="U11" s="143"/>
    </row>
    <row r="12" spans="2:21" x14ac:dyDescent="0.25">
      <c r="C12" s="150"/>
      <c r="D12" s="62"/>
      <c r="E12" s="39"/>
      <c r="F12" s="41"/>
      <c r="G12" s="41"/>
      <c r="H12" s="74"/>
      <c r="I12" s="11"/>
      <c r="J12" s="75"/>
      <c r="K12" s="63"/>
      <c r="L12" s="63"/>
      <c r="M12" s="76"/>
      <c r="N12" s="76"/>
      <c r="O12" s="108"/>
      <c r="P12" s="132"/>
      <c r="S12" s="76"/>
      <c r="T12" s="76"/>
      <c r="U12" s="143"/>
    </row>
    <row r="13" spans="2:21" ht="15" customHeight="1" x14ac:dyDescent="0.25">
      <c r="B13" s="217" t="s">
        <v>38</v>
      </c>
      <c r="C13" s="199"/>
      <c r="D13" s="200"/>
      <c r="E13" s="200"/>
      <c r="F13" s="200"/>
      <c r="G13" s="201"/>
      <c r="H13" s="190" t="s">
        <v>21</v>
      </c>
      <c r="I13" s="190" t="s">
        <v>29</v>
      </c>
      <c r="J13" s="202" t="s">
        <v>20</v>
      </c>
      <c r="K13" s="190" t="s">
        <v>30</v>
      </c>
      <c r="L13" s="190" t="s">
        <v>39</v>
      </c>
      <c r="M13" s="190" t="s">
        <v>31</v>
      </c>
      <c r="N13" s="190" t="s">
        <v>10</v>
      </c>
      <c r="O13" s="190" t="s">
        <v>18</v>
      </c>
      <c r="P13" s="204" t="s">
        <v>9</v>
      </c>
      <c r="S13" s="190" t="s">
        <v>10</v>
      </c>
      <c r="T13" s="190"/>
      <c r="U13" s="143"/>
    </row>
    <row r="14" spans="2:21" ht="37.5" customHeight="1" x14ac:dyDescent="0.25">
      <c r="B14" s="218"/>
      <c r="C14" s="153"/>
      <c r="D14" s="102"/>
      <c r="E14" s="102" t="s">
        <v>6</v>
      </c>
      <c r="F14" s="103" t="s">
        <v>13</v>
      </c>
      <c r="G14" s="104" t="s">
        <v>16</v>
      </c>
      <c r="H14" s="192"/>
      <c r="I14" s="192"/>
      <c r="J14" s="203"/>
      <c r="K14" s="192"/>
      <c r="L14" s="192"/>
      <c r="M14" s="191"/>
      <c r="N14" s="192"/>
      <c r="O14" s="191"/>
      <c r="P14" s="205"/>
      <c r="S14" s="192"/>
      <c r="T14" s="192"/>
      <c r="U14" s="143"/>
    </row>
    <row r="15" spans="2:21" ht="18" customHeight="1" x14ac:dyDescent="0.25">
      <c r="B15" s="218"/>
      <c r="C15" s="206" t="s">
        <v>114</v>
      </c>
      <c r="D15" s="38" t="s">
        <v>0</v>
      </c>
      <c r="E15" s="39" t="s">
        <v>17</v>
      </c>
      <c r="F15" s="40">
        <v>45505</v>
      </c>
      <c r="G15" s="40">
        <v>45657</v>
      </c>
      <c r="H15" s="18" t="e">
        <f>#REF!</f>
        <v>#REF!</v>
      </c>
      <c r="I15" s="19" t="s">
        <v>8</v>
      </c>
      <c r="J15" s="29" t="e">
        <f>H15/$H17</f>
        <v>#REF!</v>
      </c>
      <c r="K15" s="180" t="s">
        <v>87</v>
      </c>
      <c r="L15" s="182" t="s">
        <v>77</v>
      </c>
      <c r="M15" s="215" t="s">
        <v>123</v>
      </c>
      <c r="N15" s="139">
        <f>U15</f>
        <v>165</v>
      </c>
      <c r="O15" s="183" t="e">
        <f>J15*N15+J16*N16</f>
        <v>#REF!</v>
      </c>
      <c r="P15" s="130" t="e">
        <f>H15*N15</f>
        <v>#REF!</v>
      </c>
      <c r="S15" s="59">
        <v>130</v>
      </c>
      <c r="T15" s="139">
        <v>35</v>
      </c>
      <c r="U15" s="143">
        <f>S15+T15</f>
        <v>165</v>
      </c>
    </row>
    <row r="16" spans="2:21" ht="18" customHeight="1" x14ac:dyDescent="0.25">
      <c r="B16" s="218"/>
      <c r="C16" s="207"/>
      <c r="D16" s="38" t="s">
        <v>1</v>
      </c>
      <c r="E16" s="39" t="s">
        <v>23</v>
      </c>
      <c r="F16" s="40">
        <v>45658</v>
      </c>
      <c r="G16" s="40">
        <v>46022</v>
      </c>
      <c r="H16" s="10" t="e">
        <f>#REF!</f>
        <v>#REF!</v>
      </c>
      <c r="I16" s="11" t="s">
        <v>8</v>
      </c>
      <c r="J16" s="29" t="e">
        <f>H16/H17</f>
        <v>#REF!</v>
      </c>
      <c r="K16" s="181"/>
      <c r="L16" s="181"/>
      <c r="M16" s="216"/>
      <c r="N16" s="71">
        <f>U16</f>
        <v>180</v>
      </c>
      <c r="O16" s="184"/>
      <c r="P16" s="130" t="e">
        <f>H16*N16</f>
        <v>#REF!</v>
      </c>
      <c r="S16" s="59">
        <v>145</v>
      </c>
      <c r="T16" s="139">
        <v>35</v>
      </c>
      <c r="U16" s="143">
        <f>S16+T16</f>
        <v>180</v>
      </c>
    </row>
    <row r="17" spans="2:21" x14ac:dyDescent="0.25">
      <c r="B17" s="218"/>
      <c r="C17" s="172" t="s">
        <v>96</v>
      </c>
      <c r="D17" s="173"/>
      <c r="E17" s="173"/>
      <c r="F17" s="173"/>
      <c r="G17" s="174"/>
      <c r="H17" s="106" t="e">
        <f>SUM(H15:H16)</f>
        <v>#REF!</v>
      </c>
      <c r="I17" s="107" t="s">
        <v>8</v>
      </c>
      <c r="J17" s="185"/>
      <c r="K17" s="186"/>
      <c r="L17" s="186"/>
      <c r="M17" s="186"/>
      <c r="N17" s="186"/>
      <c r="O17" s="186"/>
      <c r="P17" s="187"/>
      <c r="U17" s="143">
        <f>S17+T17</f>
        <v>0</v>
      </c>
    </row>
    <row r="18" spans="2:21" x14ac:dyDescent="0.25">
      <c r="B18" s="219"/>
      <c r="C18" s="172" t="s">
        <v>95</v>
      </c>
      <c r="D18" s="173"/>
      <c r="E18" s="173"/>
      <c r="F18" s="173"/>
      <c r="G18" s="174"/>
      <c r="H18" s="106" t="e">
        <f>H17</f>
        <v>#REF!</v>
      </c>
      <c r="I18" s="107" t="s">
        <v>8</v>
      </c>
      <c r="J18" s="175" t="e">
        <f>SUM(P15:P16)</f>
        <v>#REF!</v>
      </c>
      <c r="K18" s="176"/>
      <c r="L18" s="176"/>
      <c r="M18" s="176"/>
      <c r="N18" s="176"/>
      <c r="O18" s="176"/>
      <c r="P18" s="177"/>
      <c r="U18" s="143"/>
    </row>
    <row r="19" spans="2:21" x14ac:dyDescent="0.25">
      <c r="C19" s="150"/>
      <c r="D19" s="62"/>
      <c r="E19" s="39"/>
      <c r="F19" s="41"/>
      <c r="G19" s="41"/>
      <c r="H19" s="74"/>
      <c r="I19" s="11"/>
      <c r="J19" s="75"/>
      <c r="K19" s="63"/>
      <c r="L19" s="63"/>
      <c r="M19" s="76"/>
      <c r="N19" s="76"/>
      <c r="O19" s="108"/>
      <c r="P19" s="132"/>
      <c r="S19" s="76"/>
      <c r="T19" s="76"/>
      <c r="U19" s="143"/>
    </row>
    <row r="20" spans="2:21" ht="15" customHeight="1" x14ac:dyDescent="0.25">
      <c r="B20" s="217" t="s">
        <v>113</v>
      </c>
      <c r="C20" s="199"/>
      <c r="D20" s="200"/>
      <c r="E20" s="200"/>
      <c r="F20" s="200"/>
      <c r="G20" s="201"/>
      <c r="H20" s="190" t="s">
        <v>21</v>
      </c>
      <c r="I20" s="190" t="s">
        <v>29</v>
      </c>
      <c r="J20" s="202" t="s">
        <v>20</v>
      </c>
      <c r="K20" s="190" t="s">
        <v>30</v>
      </c>
      <c r="L20" s="190" t="s">
        <v>39</v>
      </c>
      <c r="M20" s="190" t="s">
        <v>31</v>
      </c>
      <c r="N20" s="190" t="s">
        <v>10</v>
      </c>
      <c r="O20" s="190" t="s">
        <v>18</v>
      </c>
      <c r="P20" s="204" t="s">
        <v>9</v>
      </c>
      <c r="S20" s="190" t="s">
        <v>10</v>
      </c>
      <c r="T20" s="190"/>
      <c r="U20" s="143"/>
    </row>
    <row r="21" spans="2:21" ht="39.75" customHeight="1" x14ac:dyDescent="0.25">
      <c r="B21" s="218"/>
      <c r="C21" s="153"/>
      <c r="D21" s="102"/>
      <c r="E21" s="102" t="s">
        <v>6</v>
      </c>
      <c r="F21" s="103" t="s">
        <v>13</v>
      </c>
      <c r="G21" s="104" t="s">
        <v>16</v>
      </c>
      <c r="H21" s="192"/>
      <c r="I21" s="192"/>
      <c r="J21" s="203"/>
      <c r="K21" s="192"/>
      <c r="L21" s="192"/>
      <c r="M21" s="191"/>
      <c r="N21" s="192"/>
      <c r="O21" s="191"/>
      <c r="P21" s="205"/>
      <c r="S21" s="192"/>
      <c r="T21" s="192"/>
      <c r="U21" s="143"/>
    </row>
    <row r="22" spans="2:21" ht="18" customHeight="1" x14ac:dyDescent="0.25">
      <c r="B22" s="218"/>
      <c r="C22" s="206" t="s">
        <v>116</v>
      </c>
      <c r="D22" s="35" t="s">
        <v>0</v>
      </c>
      <c r="E22" s="39" t="s">
        <v>17</v>
      </c>
      <c r="F22" s="40">
        <v>45536</v>
      </c>
      <c r="G22" s="40">
        <v>45657</v>
      </c>
      <c r="H22" s="18" t="e">
        <f>#REF!</f>
        <v>#REF!</v>
      </c>
      <c r="I22" s="19" t="s">
        <v>8</v>
      </c>
      <c r="J22" s="29" t="e">
        <f>H22/$H24</f>
        <v>#REF!</v>
      </c>
      <c r="K22" s="189" t="s">
        <v>87</v>
      </c>
      <c r="L22" s="182" t="s">
        <v>77</v>
      </c>
      <c r="M22" s="215" t="s">
        <v>123</v>
      </c>
      <c r="N22" s="139">
        <f>U22</f>
        <v>165</v>
      </c>
      <c r="O22" s="183" t="e">
        <f>J22*N22+J23*N23</f>
        <v>#REF!</v>
      </c>
      <c r="P22" s="130" t="e">
        <f>H22*N22</f>
        <v>#REF!</v>
      </c>
      <c r="S22" s="59">
        <v>130</v>
      </c>
      <c r="T22" s="139">
        <v>35</v>
      </c>
      <c r="U22" s="143">
        <f>S22+T22</f>
        <v>165</v>
      </c>
    </row>
    <row r="23" spans="2:21" ht="18" customHeight="1" x14ac:dyDescent="0.25">
      <c r="B23" s="218"/>
      <c r="C23" s="207"/>
      <c r="D23" s="38" t="s">
        <v>1</v>
      </c>
      <c r="E23" s="39" t="s">
        <v>23</v>
      </c>
      <c r="F23" s="40">
        <v>45658</v>
      </c>
      <c r="G23" s="40">
        <v>46022</v>
      </c>
      <c r="H23" s="10" t="e">
        <f>#REF!</f>
        <v>#REF!</v>
      </c>
      <c r="I23" s="11" t="s">
        <v>8</v>
      </c>
      <c r="J23" s="29" t="e">
        <f>H23/H24</f>
        <v>#REF!</v>
      </c>
      <c r="K23" s="181"/>
      <c r="L23" s="181"/>
      <c r="M23" s="216"/>
      <c r="N23" s="71">
        <f>U23</f>
        <v>180</v>
      </c>
      <c r="O23" s="184"/>
      <c r="P23" s="130" t="e">
        <f>H23*N23</f>
        <v>#REF!</v>
      </c>
      <c r="S23" s="59">
        <v>145</v>
      </c>
      <c r="T23" s="139">
        <v>35</v>
      </c>
      <c r="U23" s="143">
        <f>S23+T23</f>
        <v>180</v>
      </c>
    </row>
    <row r="24" spans="2:21" x14ac:dyDescent="0.25">
      <c r="B24" s="218"/>
      <c r="C24" s="172" t="s">
        <v>96</v>
      </c>
      <c r="D24" s="173"/>
      <c r="E24" s="173"/>
      <c r="F24" s="173"/>
      <c r="G24" s="174"/>
      <c r="H24" s="106" t="e">
        <f>SUM(H22:H23)</f>
        <v>#REF!</v>
      </c>
      <c r="I24" s="107" t="s">
        <v>8</v>
      </c>
      <c r="J24" s="185"/>
      <c r="K24" s="186"/>
      <c r="L24" s="186"/>
      <c r="M24" s="186"/>
      <c r="N24" s="186"/>
      <c r="O24" s="186"/>
      <c r="P24" s="187"/>
      <c r="U24" s="143"/>
    </row>
    <row r="25" spans="2:21" x14ac:dyDescent="0.25">
      <c r="B25" s="219"/>
      <c r="C25" s="172" t="s">
        <v>95</v>
      </c>
      <c r="D25" s="173"/>
      <c r="E25" s="173"/>
      <c r="F25" s="173"/>
      <c r="G25" s="174"/>
      <c r="H25" s="106" t="e">
        <f>H24</f>
        <v>#REF!</v>
      </c>
      <c r="I25" s="107" t="s">
        <v>8</v>
      </c>
      <c r="J25" s="175" t="e">
        <f>SUM(P22:P23)</f>
        <v>#REF!</v>
      </c>
      <c r="K25" s="176"/>
      <c r="L25" s="176"/>
      <c r="M25" s="176"/>
      <c r="N25" s="176"/>
      <c r="O25" s="176"/>
      <c r="P25" s="177"/>
      <c r="U25" s="143"/>
    </row>
    <row r="26" spans="2:21" x14ac:dyDescent="0.25">
      <c r="C26" s="150"/>
      <c r="D26" s="62"/>
      <c r="E26" s="39"/>
      <c r="F26" s="41"/>
      <c r="G26" s="41"/>
      <c r="H26" s="74"/>
      <c r="I26" s="11"/>
      <c r="J26" s="75"/>
      <c r="K26" s="63"/>
      <c r="L26" s="63"/>
      <c r="M26" s="76"/>
      <c r="N26" s="76"/>
      <c r="O26" s="108"/>
      <c r="P26" s="132"/>
      <c r="S26" s="76"/>
      <c r="T26" s="76"/>
      <c r="U26" s="143"/>
    </row>
    <row r="27" spans="2:21" ht="15" customHeight="1" x14ac:dyDescent="0.25">
      <c r="B27" s="217" t="s">
        <v>115</v>
      </c>
      <c r="C27" s="199"/>
      <c r="D27" s="200"/>
      <c r="E27" s="200"/>
      <c r="F27" s="200"/>
      <c r="G27" s="201"/>
      <c r="H27" s="190" t="s">
        <v>21</v>
      </c>
      <c r="I27" s="190" t="s">
        <v>29</v>
      </c>
      <c r="J27" s="202" t="s">
        <v>20</v>
      </c>
      <c r="K27" s="190" t="s">
        <v>30</v>
      </c>
      <c r="L27" s="190" t="s">
        <v>39</v>
      </c>
      <c r="M27" s="190" t="s">
        <v>31</v>
      </c>
      <c r="N27" s="190" t="s">
        <v>10</v>
      </c>
      <c r="O27" s="190" t="s">
        <v>18</v>
      </c>
      <c r="P27" s="204" t="s">
        <v>9</v>
      </c>
      <c r="S27" s="190" t="s">
        <v>10</v>
      </c>
      <c r="T27" s="190"/>
      <c r="U27" s="143"/>
    </row>
    <row r="28" spans="2:21" ht="39" customHeight="1" x14ac:dyDescent="0.25">
      <c r="B28" s="218"/>
      <c r="C28" s="153"/>
      <c r="D28" s="102"/>
      <c r="E28" s="102" t="s">
        <v>6</v>
      </c>
      <c r="F28" s="103" t="s">
        <v>13</v>
      </c>
      <c r="G28" s="104" t="s">
        <v>16</v>
      </c>
      <c r="H28" s="192"/>
      <c r="I28" s="192"/>
      <c r="J28" s="203"/>
      <c r="K28" s="192"/>
      <c r="L28" s="192"/>
      <c r="M28" s="191"/>
      <c r="N28" s="192"/>
      <c r="O28" s="191"/>
      <c r="P28" s="205"/>
      <c r="S28" s="192"/>
      <c r="T28" s="192"/>
      <c r="U28" s="143"/>
    </row>
    <row r="29" spans="2:21" ht="18.75" customHeight="1" x14ac:dyDescent="0.25">
      <c r="B29" s="218"/>
      <c r="C29" s="206" t="s">
        <v>117</v>
      </c>
      <c r="D29" s="35" t="s">
        <v>0</v>
      </c>
      <c r="E29" s="36" t="s">
        <v>17</v>
      </c>
      <c r="F29" s="37">
        <v>45566</v>
      </c>
      <c r="G29" s="37">
        <v>45657</v>
      </c>
      <c r="H29" s="18" t="e">
        <f>#REF!</f>
        <v>#REF!</v>
      </c>
      <c r="I29" s="19" t="s">
        <v>8</v>
      </c>
      <c r="J29" s="29" t="e">
        <f>H29/$H31</f>
        <v>#REF!</v>
      </c>
      <c r="K29" s="180" t="s">
        <v>87</v>
      </c>
      <c r="L29" s="182" t="s">
        <v>60</v>
      </c>
      <c r="M29" s="215" t="s">
        <v>123</v>
      </c>
      <c r="N29" s="139">
        <f>U29</f>
        <v>165</v>
      </c>
      <c r="O29" s="183" t="e">
        <f>J29*N29+J30*N30</f>
        <v>#REF!</v>
      </c>
      <c r="P29" s="130" t="e">
        <f>H29*N29</f>
        <v>#REF!</v>
      </c>
      <c r="S29" s="59">
        <v>130</v>
      </c>
      <c r="T29" s="139">
        <v>35</v>
      </c>
      <c r="U29" s="143">
        <f>S29+T29</f>
        <v>165</v>
      </c>
    </row>
    <row r="30" spans="2:21" ht="18.75" customHeight="1" x14ac:dyDescent="0.25">
      <c r="B30" s="218"/>
      <c r="C30" s="207"/>
      <c r="D30" s="38" t="s">
        <v>1</v>
      </c>
      <c r="E30" s="39" t="s">
        <v>23</v>
      </c>
      <c r="F30" s="40">
        <v>45658</v>
      </c>
      <c r="G30" s="40">
        <v>46022</v>
      </c>
      <c r="H30" s="10" t="e">
        <f>#REF!</f>
        <v>#REF!</v>
      </c>
      <c r="I30" s="11" t="s">
        <v>8</v>
      </c>
      <c r="J30" s="29" t="e">
        <f>H30/H31</f>
        <v>#REF!</v>
      </c>
      <c r="K30" s="181"/>
      <c r="L30" s="181"/>
      <c r="M30" s="216"/>
      <c r="N30" s="71">
        <f>U30</f>
        <v>180</v>
      </c>
      <c r="O30" s="184"/>
      <c r="P30" s="130" t="e">
        <f>H30*N30</f>
        <v>#REF!</v>
      </c>
      <c r="S30" s="59">
        <v>145</v>
      </c>
      <c r="T30" s="139">
        <v>35</v>
      </c>
      <c r="U30" s="143">
        <f>S30+T30</f>
        <v>180</v>
      </c>
    </row>
    <row r="31" spans="2:21" x14ac:dyDescent="0.25">
      <c r="B31" s="218"/>
      <c r="C31" s="172" t="s">
        <v>96</v>
      </c>
      <c r="D31" s="173"/>
      <c r="E31" s="173"/>
      <c r="F31" s="173"/>
      <c r="G31" s="174"/>
      <c r="H31" s="106" t="e">
        <f>SUM(H29:H30)</f>
        <v>#REF!</v>
      </c>
      <c r="I31" s="107" t="s">
        <v>8</v>
      </c>
      <c r="J31" s="185"/>
      <c r="K31" s="186"/>
      <c r="L31" s="186"/>
      <c r="M31" s="186"/>
      <c r="N31" s="186"/>
      <c r="O31" s="186"/>
      <c r="P31" s="187"/>
    </row>
    <row r="32" spans="2:21" x14ac:dyDescent="0.25">
      <c r="B32" s="219"/>
      <c r="C32" s="172" t="s">
        <v>95</v>
      </c>
      <c r="D32" s="173"/>
      <c r="E32" s="173"/>
      <c r="F32" s="173"/>
      <c r="G32" s="174"/>
      <c r="H32" s="106" t="e">
        <f>H31</f>
        <v>#REF!</v>
      </c>
      <c r="I32" s="107" t="s">
        <v>8</v>
      </c>
      <c r="J32" s="175" t="e">
        <f>SUM(P29:P30)</f>
        <v>#REF!</v>
      </c>
      <c r="K32" s="176"/>
      <c r="L32" s="176"/>
      <c r="M32" s="176"/>
      <c r="N32" s="176"/>
      <c r="O32" s="176"/>
      <c r="P32" s="177"/>
    </row>
    <row r="33" spans="2:20" x14ac:dyDescent="0.25">
      <c r="C33" s="150"/>
      <c r="D33" s="62"/>
      <c r="E33" s="39"/>
      <c r="F33" s="41"/>
      <c r="G33" s="41"/>
      <c r="H33" s="74"/>
      <c r="I33" s="11"/>
      <c r="J33" s="75"/>
      <c r="K33" s="63"/>
      <c r="L33" s="63"/>
      <c r="M33" s="76"/>
      <c r="N33" s="76"/>
      <c r="O33" s="108"/>
      <c r="P33" s="132"/>
      <c r="S33" s="76"/>
      <c r="T33" s="76"/>
    </row>
    <row r="34" spans="2:20" s="105" customFormat="1" x14ac:dyDescent="0.25">
      <c r="B34" s="172" t="s">
        <v>96</v>
      </c>
      <c r="C34" s="173"/>
      <c r="D34" s="173"/>
      <c r="E34" s="173"/>
      <c r="F34" s="173"/>
      <c r="G34" s="174"/>
      <c r="H34" s="106" t="e">
        <f>'Opção 1 - Varejista '!I29</f>
        <v>#REF!</v>
      </c>
      <c r="I34" s="107" t="s">
        <v>8</v>
      </c>
      <c r="J34" s="185"/>
      <c r="K34" s="186"/>
      <c r="L34" s="186"/>
      <c r="M34" s="186"/>
      <c r="N34" s="186"/>
      <c r="O34" s="186"/>
      <c r="P34" s="187"/>
    </row>
    <row r="35" spans="2:20" s="105" customFormat="1" x14ac:dyDescent="0.25">
      <c r="B35" s="172" t="s">
        <v>95</v>
      </c>
      <c r="C35" s="173"/>
      <c r="D35" s="173"/>
      <c r="E35" s="173"/>
      <c r="F35" s="173"/>
      <c r="G35" s="174"/>
      <c r="H35" s="106" t="e">
        <f>H34</f>
        <v>#REF!</v>
      </c>
      <c r="I35" s="107" t="s">
        <v>8</v>
      </c>
      <c r="J35" s="175" t="e">
        <f>J10+J18+J25+J32</f>
        <v>#REF!</v>
      </c>
      <c r="K35" s="176"/>
      <c r="L35" s="176"/>
      <c r="M35" s="176"/>
      <c r="N35" s="176"/>
      <c r="O35" s="176"/>
      <c r="P35" s="177"/>
    </row>
    <row r="39" spans="2:20" x14ac:dyDescent="0.25">
      <c r="J39"/>
    </row>
  </sheetData>
  <mergeCells count="96">
    <mergeCell ref="B20:B25"/>
    <mergeCell ref="B27:B32"/>
    <mergeCell ref="B34:G34"/>
    <mergeCell ref="B35:G35"/>
    <mergeCell ref="J3:J4"/>
    <mergeCell ref="B3:B10"/>
    <mergeCell ref="B13:B18"/>
    <mergeCell ref="J35:P35"/>
    <mergeCell ref="K15:K16"/>
    <mergeCell ref="L15:L16"/>
    <mergeCell ref="K22:K23"/>
    <mergeCell ref="L22:L23"/>
    <mergeCell ref="K29:K30"/>
    <mergeCell ref="L29:L30"/>
    <mergeCell ref="J17:P17"/>
    <mergeCell ref="K7:K8"/>
    <mergeCell ref="J34:P34"/>
    <mergeCell ref="L3:L4"/>
    <mergeCell ref="L5:L6"/>
    <mergeCell ref="K5:K6"/>
    <mergeCell ref="M3:M4"/>
    <mergeCell ref="P3:P4"/>
    <mergeCell ref="M5:M6"/>
    <mergeCell ref="M7:M8"/>
    <mergeCell ref="J13:J14"/>
    <mergeCell ref="K3:K4"/>
    <mergeCell ref="L7:L8"/>
    <mergeCell ref="M15:M16"/>
    <mergeCell ref="M29:M30"/>
    <mergeCell ref="N3:N4"/>
    <mergeCell ref="O3:O4"/>
    <mergeCell ref="O5:O8"/>
    <mergeCell ref="C13:G13"/>
    <mergeCell ref="H13:H14"/>
    <mergeCell ref="I13:I14"/>
    <mergeCell ref="O13:O14"/>
    <mergeCell ref="O20:O21"/>
    <mergeCell ref="C5:C6"/>
    <mergeCell ref="C7:C8"/>
    <mergeCell ref="C3:G3"/>
    <mergeCell ref="H3:H4"/>
    <mergeCell ref="I3:I4"/>
    <mergeCell ref="C29:C30"/>
    <mergeCell ref="K13:K14"/>
    <mergeCell ref="L13:L14"/>
    <mergeCell ref="M13:M14"/>
    <mergeCell ref="N13:N14"/>
    <mergeCell ref="L20:L21"/>
    <mergeCell ref="M20:M21"/>
    <mergeCell ref="N20:N21"/>
    <mergeCell ref="M22:M23"/>
    <mergeCell ref="C20:G20"/>
    <mergeCell ref="H20:H21"/>
    <mergeCell ref="I20:I21"/>
    <mergeCell ref="J20:J21"/>
    <mergeCell ref="K20:K21"/>
    <mergeCell ref="C15:C16"/>
    <mergeCell ref="C22:C23"/>
    <mergeCell ref="C32:G32"/>
    <mergeCell ref="J32:P32"/>
    <mergeCell ref="O15:O16"/>
    <mergeCell ref="O22:O23"/>
    <mergeCell ref="O29:O30"/>
    <mergeCell ref="C18:G18"/>
    <mergeCell ref="J18:P18"/>
    <mergeCell ref="C24:G24"/>
    <mergeCell ref="J24:P24"/>
    <mergeCell ref="C25:G25"/>
    <mergeCell ref="J25:P25"/>
    <mergeCell ref="P27:P28"/>
    <mergeCell ref="C17:G17"/>
    <mergeCell ref="P20:P21"/>
    <mergeCell ref="C27:G27"/>
    <mergeCell ref="H27:H28"/>
    <mergeCell ref="T3:T4"/>
    <mergeCell ref="T13:T14"/>
    <mergeCell ref="T20:T21"/>
    <mergeCell ref="T27:T28"/>
    <mergeCell ref="C31:G31"/>
    <mergeCell ref="J31:P31"/>
    <mergeCell ref="C9:G9"/>
    <mergeCell ref="J9:P9"/>
    <mergeCell ref="C10:G10"/>
    <mergeCell ref="J10:P10"/>
    <mergeCell ref="I27:I28"/>
    <mergeCell ref="J27:J28"/>
    <mergeCell ref="K27:K28"/>
    <mergeCell ref="L27:L28"/>
    <mergeCell ref="M27:M28"/>
    <mergeCell ref="N27:N28"/>
    <mergeCell ref="S3:S4"/>
    <mergeCell ref="S13:S14"/>
    <mergeCell ref="S20:S21"/>
    <mergeCell ref="S27:S28"/>
    <mergeCell ref="O27:O28"/>
    <mergeCell ref="P13:P14"/>
  </mergeCells>
  <phoneticPr fontId="2" type="noConversion"/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7EBA1-7847-48BB-AED0-6B680A82930C}">
  <sheetPr>
    <tabColor theme="4" tint="0.79998168889431442"/>
  </sheetPr>
  <dimension ref="C3:V135"/>
  <sheetViews>
    <sheetView zoomScale="80" zoomScaleNormal="80" workbookViewId="0">
      <selection activeCell="R16" sqref="R16"/>
    </sheetView>
  </sheetViews>
  <sheetFormatPr defaultRowHeight="15" x14ac:dyDescent="0.25"/>
  <cols>
    <col min="3" max="3" width="24.140625" customWidth="1"/>
    <col min="4" max="4" width="2.85546875" bestFit="1" customWidth="1"/>
    <col min="5" max="5" width="28.85546875" bestFit="1" customWidth="1"/>
    <col min="6" max="7" width="12.85546875" bestFit="1" customWidth="1"/>
    <col min="8" max="9" width="14.85546875" customWidth="1"/>
    <col min="10" max="10" width="23.42578125" style="100" customWidth="1"/>
    <col min="11" max="12" width="14.85546875" customWidth="1"/>
    <col min="13" max="14" width="12.5703125" customWidth="1"/>
    <col min="15" max="15" width="12.5703125" hidden="1" customWidth="1"/>
    <col min="16" max="16" width="12.5703125" customWidth="1"/>
    <col min="17" max="17" width="16.42578125" style="134" bestFit="1" customWidth="1"/>
  </cols>
  <sheetData>
    <row r="3" spans="3:17" ht="15" customHeight="1" x14ac:dyDescent="0.25">
      <c r="C3" s="237"/>
      <c r="D3" s="238"/>
      <c r="E3" s="238"/>
      <c r="F3" s="238"/>
      <c r="G3" s="239"/>
      <c r="H3" s="223" t="s">
        <v>21</v>
      </c>
      <c r="I3" s="223" t="s">
        <v>29</v>
      </c>
      <c r="J3" s="240" t="s">
        <v>20</v>
      </c>
      <c r="K3" s="223" t="s">
        <v>30</v>
      </c>
      <c r="L3" s="223" t="s">
        <v>39</v>
      </c>
      <c r="M3" s="223" t="s">
        <v>31</v>
      </c>
      <c r="N3" s="223" t="s">
        <v>10</v>
      </c>
      <c r="O3" s="110"/>
      <c r="P3" s="223" t="s">
        <v>18</v>
      </c>
      <c r="Q3" s="226" t="s">
        <v>9</v>
      </c>
    </row>
    <row r="4" spans="3:17" ht="27.75" customHeight="1" x14ac:dyDescent="0.25">
      <c r="C4" s="111"/>
      <c r="D4" s="112"/>
      <c r="E4" s="112" t="s">
        <v>6</v>
      </c>
      <c r="F4" s="113" t="s">
        <v>13</v>
      </c>
      <c r="G4" s="114" t="s">
        <v>16</v>
      </c>
      <c r="H4" s="225"/>
      <c r="I4" s="225"/>
      <c r="J4" s="241"/>
      <c r="K4" s="225"/>
      <c r="L4" s="225"/>
      <c r="M4" s="224"/>
      <c r="N4" s="225"/>
      <c r="O4" s="115"/>
      <c r="P4" s="224"/>
      <c r="Q4" s="227"/>
    </row>
    <row r="5" spans="3:17" x14ac:dyDescent="0.25">
      <c r="C5" s="228" t="s">
        <v>94</v>
      </c>
      <c r="D5" s="116" t="s">
        <v>0</v>
      </c>
      <c r="E5" s="117" t="s">
        <v>17</v>
      </c>
      <c r="F5" s="118">
        <v>45352</v>
      </c>
      <c r="G5" s="118">
        <v>45657</v>
      </c>
      <c r="H5" s="119" t="e">
        <f>#REF!</f>
        <v>#REF!</v>
      </c>
      <c r="I5" s="120" t="s">
        <v>8</v>
      </c>
      <c r="J5" s="121" t="e">
        <f>H5/$H9</f>
        <v>#REF!</v>
      </c>
      <c r="K5" s="230" t="s">
        <v>87</v>
      </c>
      <c r="L5" s="233" t="s">
        <v>60</v>
      </c>
      <c r="M5" s="234"/>
      <c r="N5" s="122">
        <v>130</v>
      </c>
      <c r="O5" s="122" t="e">
        <f>N5*J5</f>
        <v>#REF!</v>
      </c>
      <c r="P5" s="236" t="e">
        <f>J5*N5+J6*N6+J7*N7+J8*N8</f>
        <v>#REF!</v>
      </c>
      <c r="Q5" s="131" t="e">
        <f>H5*N5</f>
        <v>#REF!</v>
      </c>
    </row>
    <row r="6" spans="3:17" x14ac:dyDescent="0.25">
      <c r="C6" s="228"/>
      <c r="D6" s="116" t="s">
        <v>1</v>
      </c>
      <c r="E6" s="117" t="s">
        <v>23</v>
      </c>
      <c r="F6" s="118">
        <v>45658</v>
      </c>
      <c r="G6" s="118">
        <v>46022</v>
      </c>
      <c r="H6" s="119" t="e">
        <f>#REF!</f>
        <v>#REF!</v>
      </c>
      <c r="I6" s="120" t="s">
        <v>8</v>
      </c>
      <c r="J6" s="121" t="e">
        <f>H6/H9</f>
        <v>#REF!</v>
      </c>
      <c r="K6" s="231"/>
      <c r="L6" s="231"/>
      <c r="M6" s="234"/>
      <c r="N6" s="122">
        <v>145</v>
      </c>
      <c r="O6" s="122" t="e">
        <f>N6*J6</f>
        <v>#REF!</v>
      </c>
      <c r="P6" s="234"/>
      <c r="Q6" s="131" t="e">
        <f>H6*N6</f>
        <v>#REF!</v>
      </c>
    </row>
    <row r="7" spans="3:17" x14ac:dyDescent="0.25">
      <c r="C7" s="228"/>
      <c r="D7" s="116" t="s">
        <v>2</v>
      </c>
      <c r="E7" s="117" t="s">
        <v>24</v>
      </c>
      <c r="F7" s="118">
        <v>46023</v>
      </c>
      <c r="G7" s="118">
        <v>46387</v>
      </c>
      <c r="H7" s="119" t="e">
        <f>H6</f>
        <v>#REF!</v>
      </c>
      <c r="I7" s="120" t="s">
        <v>8</v>
      </c>
      <c r="J7" s="121" t="e">
        <f>H7/H9</f>
        <v>#REF!</v>
      </c>
      <c r="K7" s="231"/>
      <c r="L7" s="231"/>
      <c r="M7" s="234"/>
      <c r="N7" s="122">
        <v>154</v>
      </c>
      <c r="O7" s="122" t="e">
        <f>N7*J7</f>
        <v>#REF!</v>
      </c>
      <c r="P7" s="234"/>
      <c r="Q7" s="131" t="e">
        <f>H7*N7</f>
        <v>#REF!</v>
      </c>
    </row>
    <row r="8" spans="3:17" x14ac:dyDescent="0.25">
      <c r="C8" s="229"/>
      <c r="D8" s="123" t="s">
        <v>3</v>
      </c>
      <c r="E8" s="124" t="s">
        <v>25</v>
      </c>
      <c r="F8" s="125">
        <v>46388</v>
      </c>
      <c r="G8" s="125">
        <v>46752</v>
      </c>
      <c r="H8" s="126" t="e">
        <f>H7</f>
        <v>#REF!</v>
      </c>
      <c r="I8" s="127" t="s">
        <v>8</v>
      </c>
      <c r="J8" s="121" t="e">
        <f>H8/H9</f>
        <v>#REF!</v>
      </c>
      <c r="K8" s="232"/>
      <c r="L8" s="232"/>
      <c r="M8" s="235"/>
      <c r="N8" s="128">
        <v>163</v>
      </c>
      <c r="O8" s="122" t="e">
        <f>N8*J8</f>
        <v>#REF!</v>
      </c>
      <c r="P8" s="235"/>
      <c r="Q8" s="131" t="e">
        <f>H8*N8</f>
        <v>#REF!</v>
      </c>
    </row>
    <row r="9" spans="3:17" x14ac:dyDescent="0.25">
      <c r="C9" s="242" t="s">
        <v>96</v>
      </c>
      <c r="D9" s="243"/>
      <c r="E9" s="243"/>
      <c r="F9" s="243"/>
      <c r="G9" s="244"/>
      <c r="H9" s="129" t="e">
        <f>SUM(H5:H8)</f>
        <v>#REF!</v>
      </c>
      <c r="I9" s="109" t="s">
        <v>8</v>
      </c>
      <c r="J9" s="245"/>
      <c r="K9" s="246"/>
      <c r="L9" s="246"/>
      <c r="M9" s="246"/>
      <c r="N9" s="246"/>
      <c r="O9" s="246"/>
      <c r="P9" s="246"/>
      <c r="Q9" s="247"/>
    </row>
    <row r="10" spans="3:17" x14ac:dyDescent="0.25">
      <c r="C10" s="242" t="s">
        <v>95</v>
      </c>
      <c r="D10" s="243"/>
      <c r="E10" s="243"/>
      <c r="F10" s="243"/>
      <c r="G10" s="244"/>
      <c r="H10" s="129" t="e">
        <f>H9</f>
        <v>#REF!</v>
      </c>
      <c r="I10" s="109" t="s">
        <v>8</v>
      </c>
      <c r="J10" s="248" t="e">
        <f>SUM(Q5:Q8)</f>
        <v>#REF!</v>
      </c>
      <c r="K10" s="249"/>
      <c r="L10" s="249"/>
      <c r="M10" s="249"/>
      <c r="N10" s="249"/>
      <c r="O10" s="249"/>
      <c r="P10" s="249"/>
      <c r="Q10" s="250"/>
    </row>
    <row r="11" spans="3:17" x14ac:dyDescent="0.25">
      <c r="C11" s="73"/>
      <c r="D11" s="62"/>
      <c r="E11" s="39"/>
      <c r="F11" s="41"/>
      <c r="G11" s="41"/>
      <c r="H11" s="74"/>
      <c r="I11" s="11"/>
      <c r="J11" s="75"/>
      <c r="K11" s="63"/>
      <c r="L11" s="63"/>
      <c r="M11" s="76"/>
      <c r="N11" s="76"/>
      <c r="O11" s="76"/>
      <c r="P11" s="108"/>
      <c r="Q11" s="132"/>
    </row>
    <row r="12" spans="3:17" ht="15" customHeight="1" x14ac:dyDescent="0.25">
      <c r="C12" s="237"/>
      <c r="D12" s="238"/>
      <c r="E12" s="238"/>
      <c r="F12" s="238"/>
      <c r="G12" s="239"/>
      <c r="H12" s="223" t="s">
        <v>21</v>
      </c>
      <c r="I12" s="223" t="s">
        <v>29</v>
      </c>
      <c r="J12" s="240" t="s">
        <v>20</v>
      </c>
      <c r="K12" s="223" t="s">
        <v>30</v>
      </c>
      <c r="L12" s="223" t="s">
        <v>39</v>
      </c>
      <c r="M12" s="223" t="s">
        <v>40</v>
      </c>
      <c r="N12" s="223" t="s">
        <v>10</v>
      </c>
      <c r="O12" s="110"/>
      <c r="P12" s="223" t="s">
        <v>18</v>
      </c>
      <c r="Q12" s="226" t="s">
        <v>9</v>
      </c>
    </row>
    <row r="13" spans="3:17" ht="27" x14ac:dyDescent="0.25">
      <c r="C13" s="111"/>
      <c r="D13" s="112"/>
      <c r="E13" s="112" t="s">
        <v>6</v>
      </c>
      <c r="F13" s="113" t="s">
        <v>13</v>
      </c>
      <c r="G13" s="114" t="s">
        <v>16</v>
      </c>
      <c r="H13" s="225"/>
      <c r="I13" s="225"/>
      <c r="J13" s="241"/>
      <c r="K13" s="225"/>
      <c r="L13" s="225"/>
      <c r="M13" s="224"/>
      <c r="N13" s="225"/>
      <c r="O13" s="115"/>
      <c r="P13" s="224"/>
      <c r="Q13" s="227"/>
    </row>
    <row r="14" spans="3:17" ht="15" customHeight="1" x14ac:dyDescent="0.25">
      <c r="C14" s="228" t="s">
        <v>98</v>
      </c>
      <c r="D14" s="116" t="s">
        <v>0</v>
      </c>
      <c r="E14" s="117" t="s">
        <v>17</v>
      </c>
      <c r="F14" s="118">
        <v>45352</v>
      </c>
      <c r="G14" s="118">
        <v>45657</v>
      </c>
      <c r="H14" s="119" t="e">
        <f>#REF!</f>
        <v>#REF!</v>
      </c>
      <c r="I14" s="120" t="s">
        <v>8</v>
      </c>
      <c r="J14" s="121" t="e">
        <f>H14/$H18</f>
        <v>#REF!</v>
      </c>
      <c r="K14" s="230" t="s">
        <v>97</v>
      </c>
      <c r="L14" s="231" t="s">
        <v>60</v>
      </c>
      <c r="M14" s="251">
        <f>100%/6</f>
        <v>0.16666666666666666</v>
      </c>
      <c r="N14" s="122">
        <v>130</v>
      </c>
      <c r="O14" s="122" t="e">
        <f>N14*J14</f>
        <v>#REF!</v>
      </c>
      <c r="P14" s="236" t="e">
        <f>J14*N14+J15*N15+J16*N16+J17*N17</f>
        <v>#REF!</v>
      </c>
      <c r="Q14" s="135" t="e">
        <f>H14*N14</f>
        <v>#REF!</v>
      </c>
    </row>
    <row r="15" spans="3:17" x14ac:dyDescent="0.25">
      <c r="C15" s="228"/>
      <c r="D15" s="116" t="s">
        <v>1</v>
      </c>
      <c r="E15" s="117" t="s">
        <v>23</v>
      </c>
      <c r="F15" s="118">
        <v>45658</v>
      </c>
      <c r="G15" s="118">
        <v>46022</v>
      </c>
      <c r="H15" s="119" t="e">
        <f>#REF!</f>
        <v>#REF!</v>
      </c>
      <c r="I15" s="120" t="s">
        <v>8</v>
      </c>
      <c r="J15" s="121" t="e">
        <f>H15/H18</f>
        <v>#REF!</v>
      </c>
      <c r="K15" s="231"/>
      <c r="L15" s="231"/>
      <c r="M15" s="251"/>
      <c r="N15" s="122">
        <v>145</v>
      </c>
      <c r="O15" s="122" t="e">
        <f>N15*J15</f>
        <v>#REF!</v>
      </c>
      <c r="P15" s="234"/>
      <c r="Q15" s="131" t="e">
        <f>H15*N15</f>
        <v>#REF!</v>
      </c>
    </row>
    <row r="16" spans="3:17" x14ac:dyDescent="0.25">
      <c r="C16" s="228"/>
      <c r="D16" s="116" t="s">
        <v>2</v>
      </c>
      <c r="E16" s="117" t="s">
        <v>24</v>
      </c>
      <c r="F16" s="118">
        <v>46023</v>
      </c>
      <c r="G16" s="118">
        <v>46387</v>
      </c>
      <c r="H16" s="119" t="e">
        <f>H15</f>
        <v>#REF!</v>
      </c>
      <c r="I16" s="120" t="s">
        <v>8</v>
      </c>
      <c r="J16" s="121" t="e">
        <f>H16/H18</f>
        <v>#REF!</v>
      </c>
      <c r="K16" s="231"/>
      <c r="L16" s="231"/>
      <c r="M16" s="251"/>
      <c r="N16" s="122">
        <v>154</v>
      </c>
      <c r="O16" s="122" t="e">
        <f>N16*J16</f>
        <v>#REF!</v>
      </c>
      <c r="P16" s="234"/>
      <c r="Q16" s="131" t="e">
        <f>H16*N16</f>
        <v>#REF!</v>
      </c>
    </row>
    <row r="17" spans="3:22" x14ac:dyDescent="0.25">
      <c r="C17" s="228"/>
      <c r="D17" s="123" t="s">
        <v>3</v>
      </c>
      <c r="E17" s="124" t="s">
        <v>25</v>
      </c>
      <c r="F17" s="125">
        <v>46388</v>
      </c>
      <c r="G17" s="125">
        <v>46752</v>
      </c>
      <c r="H17" s="119" t="e">
        <f>H16</f>
        <v>#REF!</v>
      </c>
      <c r="I17" s="120" t="s">
        <v>8</v>
      </c>
      <c r="J17" s="121" t="e">
        <f>H17/H18</f>
        <v>#REF!</v>
      </c>
      <c r="K17" s="232"/>
      <c r="L17" s="232"/>
      <c r="M17" s="251"/>
      <c r="N17" s="128">
        <v>163</v>
      </c>
      <c r="O17" s="122" t="e">
        <f>N17*J17</f>
        <v>#REF!</v>
      </c>
      <c r="P17" s="235"/>
      <c r="Q17" s="131" t="e">
        <f>H17*N17</f>
        <v>#REF!</v>
      </c>
      <c r="V17">
        <f>18/6</f>
        <v>3</v>
      </c>
    </row>
    <row r="18" spans="3:22" x14ac:dyDescent="0.25">
      <c r="C18" s="242" t="s">
        <v>96</v>
      </c>
      <c r="D18" s="243"/>
      <c r="E18" s="243"/>
      <c r="F18" s="243"/>
      <c r="G18" s="244"/>
      <c r="H18" s="129" t="e">
        <f>SUM(H14:H17)</f>
        <v>#REF!</v>
      </c>
      <c r="I18" s="109" t="s">
        <v>8</v>
      </c>
      <c r="J18" s="245"/>
      <c r="K18" s="246"/>
      <c r="L18" s="246"/>
      <c r="M18" s="246"/>
      <c r="N18" s="246"/>
      <c r="O18" s="246"/>
      <c r="P18" s="246"/>
      <c r="Q18" s="247"/>
    </row>
    <row r="19" spans="3:22" x14ac:dyDescent="0.25">
      <c r="C19" s="242" t="s">
        <v>95</v>
      </c>
      <c r="D19" s="243"/>
      <c r="E19" s="243"/>
      <c r="F19" s="243"/>
      <c r="G19" s="244"/>
      <c r="H19" s="129" t="e">
        <f>H18</f>
        <v>#REF!</v>
      </c>
      <c r="I19" s="109" t="s">
        <v>8</v>
      </c>
      <c r="J19" s="248" t="e">
        <f>SUM(Q14:Q17)</f>
        <v>#REF!</v>
      </c>
      <c r="K19" s="249"/>
      <c r="L19" s="249"/>
      <c r="M19" s="249"/>
      <c r="N19" s="249"/>
      <c r="O19" s="249"/>
      <c r="P19" s="249"/>
      <c r="Q19" s="250"/>
    </row>
    <row r="20" spans="3:22" x14ac:dyDescent="0.25">
      <c r="C20" s="73"/>
      <c r="D20" s="62"/>
      <c r="E20" s="39"/>
      <c r="F20" s="41"/>
      <c r="G20" s="41"/>
      <c r="H20" s="74"/>
      <c r="I20" s="11"/>
      <c r="J20" s="75"/>
      <c r="K20" s="63"/>
      <c r="L20" s="63"/>
      <c r="M20" s="76"/>
      <c r="N20" s="76"/>
      <c r="O20" s="76"/>
      <c r="P20" s="108"/>
      <c r="Q20" s="132"/>
    </row>
    <row r="21" spans="3:22" ht="15" customHeight="1" x14ac:dyDescent="0.25">
      <c r="C21" s="199"/>
      <c r="D21" s="200"/>
      <c r="E21" s="200"/>
      <c r="F21" s="200"/>
      <c r="G21" s="201"/>
      <c r="H21" s="190" t="s">
        <v>21</v>
      </c>
      <c r="I21" s="190" t="s">
        <v>29</v>
      </c>
      <c r="J21" s="202" t="s">
        <v>20</v>
      </c>
      <c r="K21" s="190" t="s">
        <v>30</v>
      </c>
      <c r="L21" s="190" t="s">
        <v>39</v>
      </c>
      <c r="M21" s="190" t="s">
        <v>40</v>
      </c>
      <c r="N21" s="190" t="s">
        <v>10</v>
      </c>
      <c r="O21" s="56"/>
      <c r="P21" s="190" t="s">
        <v>18</v>
      </c>
      <c r="Q21" s="204" t="s">
        <v>9</v>
      </c>
    </row>
    <row r="22" spans="3:22" ht="27" x14ac:dyDescent="0.25">
      <c r="C22" s="101"/>
      <c r="D22" s="102"/>
      <c r="E22" s="102" t="s">
        <v>6</v>
      </c>
      <c r="F22" s="103" t="s">
        <v>13</v>
      </c>
      <c r="G22" s="104" t="s">
        <v>16</v>
      </c>
      <c r="H22" s="192"/>
      <c r="I22" s="192"/>
      <c r="J22" s="203"/>
      <c r="K22" s="192"/>
      <c r="L22" s="192"/>
      <c r="M22" s="191"/>
      <c r="N22" s="192"/>
      <c r="O22" s="58"/>
      <c r="P22" s="191"/>
      <c r="Q22" s="205"/>
    </row>
    <row r="23" spans="3:22" ht="15" customHeight="1" x14ac:dyDescent="0.25">
      <c r="C23" s="179" t="s">
        <v>100</v>
      </c>
      <c r="D23" s="38" t="s">
        <v>0</v>
      </c>
      <c r="E23" s="39" t="s">
        <v>17</v>
      </c>
      <c r="F23" s="40">
        <v>45352</v>
      </c>
      <c r="G23" s="40">
        <v>45657</v>
      </c>
      <c r="H23" s="10" t="e">
        <f>H14/6</f>
        <v>#REF!</v>
      </c>
      <c r="I23" s="11" t="s">
        <v>8</v>
      </c>
      <c r="J23" s="29" t="e">
        <f>H23/$H27</f>
        <v>#REF!</v>
      </c>
      <c r="K23" s="180" t="s">
        <v>97</v>
      </c>
      <c r="L23" s="181" t="s">
        <v>60</v>
      </c>
      <c r="M23" s="252">
        <f>100%/6</f>
        <v>0.16666666666666666</v>
      </c>
      <c r="N23" s="59">
        <v>130</v>
      </c>
      <c r="O23" s="59" t="e">
        <f>N23*J23</f>
        <v>#REF!</v>
      </c>
      <c r="P23" s="183" t="e">
        <f>J23*N23+J24*N24+J25*N25+J26*N26</f>
        <v>#REF!</v>
      </c>
      <c r="Q23" s="133" t="e">
        <f>H23*N23</f>
        <v>#REF!</v>
      </c>
    </row>
    <row r="24" spans="3:22" x14ac:dyDescent="0.25">
      <c r="C24" s="179"/>
      <c r="D24" s="38" t="s">
        <v>1</v>
      </c>
      <c r="E24" s="39" t="s">
        <v>23</v>
      </c>
      <c r="F24" s="40">
        <v>45658</v>
      </c>
      <c r="G24" s="40">
        <v>46022</v>
      </c>
      <c r="H24" s="10" t="e">
        <f>H15/6</f>
        <v>#REF!</v>
      </c>
      <c r="I24" s="11" t="s">
        <v>8</v>
      </c>
      <c r="J24" s="29" t="e">
        <f>H24/H27</f>
        <v>#REF!</v>
      </c>
      <c r="K24" s="181"/>
      <c r="L24" s="181"/>
      <c r="M24" s="252"/>
      <c r="N24" s="59">
        <v>145</v>
      </c>
      <c r="O24" s="59" t="e">
        <f>N24*J24</f>
        <v>#REF!</v>
      </c>
      <c r="P24" s="184"/>
      <c r="Q24" s="130" t="e">
        <f>H24*N24</f>
        <v>#REF!</v>
      </c>
    </row>
    <row r="25" spans="3:22" x14ac:dyDescent="0.25">
      <c r="C25" s="179"/>
      <c r="D25" s="38" t="s">
        <v>2</v>
      </c>
      <c r="E25" s="39" t="s">
        <v>24</v>
      </c>
      <c r="F25" s="40">
        <v>46023</v>
      </c>
      <c r="G25" s="40">
        <v>46387</v>
      </c>
      <c r="H25" s="10" t="e">
        <f>H16/6</f>
        <v>#REF!</v>
      </c>
      <c r="I25" s="11" t="s">
        <v>8</v>
      </c>
      <c r="J25" s="29" t="e">
        <f>H25/H27</f>
        <v>#REF!</v>
      </c>
      <c r="K25" s="181"/>
      <c r="L25" s="181"/>
      <c r="M25" s="252"/>
      <c r="N25" s="59">
        <v>154</v>
      </c>
      <c r="O25" s="59" t="e">
        <f>N25*J25</f>
        <v>#REF!</v>
      </c>
      <c r="P25" s="184"/>
      <c r="Q25" s="130" t="e">
        <f>H25*N25</f>
        <v>#REF!</v>
      </c>
    </row>
    <row r="26" spans="3:22" x14ac:dyDescent="0.25">
      <c r="C26" s="179"/>
      <c r="D26" s="64" t="s">
        <v>3</v>
      </c>
      <c r="E26" s="65" t="s">
        <v>25</v>
      </c>
      <c r="F26" s="66">
        <v>46388</v>
      </c>
      <c r="G26" s="66">
        <v>46752</v>
      </c>
      <c r="H26" s="10" t="e">
        <f>H17/6</f>
        <v>#REF!</v>
      </c>
      <c r="I26" s="11" t="s">
        <v>8</v>
      </c>
      <c r="J26" s="29" t="e">
        <f>H26/H27</f>
        <v>#REF!</v>
      </c>
      <c r="K26" s="188"/>
      <c r="L26" s="188"/>
      <c r="M26" s="252"/>
      <c r="N26" s="71">
        <v>163</v>
      </c>
      <c r="O26" s="59" t="e">
        <f>N26*J26</f>
        <v>#REF!</v>
      </c>
      <c r="P26" s="196"/>
      <c r="Q26" s="130" t="e">
        <f>H26*N26</f>
        <v>#REF!</v>
      </c>
    </row>
    <row r="27" spans="3:22" x14ac:dyDescent="0.25">
      <c r="C27" s="172" t="s">
        <v>96</v>
      </c>
      <c r="D27" s="173"/>
      <c r="E27" s="173"/>
      <c r="F27" s="173"/>
      <c r="G27" s="174"/>
      <c r="H27" s="106" t="e">
        <f>SUM(H23:H26)</f>
        <v>#REF!</v>
      </c>
      <c r="I27" s="107" t="s">
        <v>8</v>
      </c>
      <c r="J27" s="185"/>
      <c r="K27" s="186"/>
      <c r="L27" s="186"/>
      <c r="M27" s="186"/>
      <c r="N27" s="186"/>
      <c r="O27" s="186"/>
      <c r="P27" s="186"/>
      <c r="Q27" s="187"/>
    </row>
    <row r="28" spans="3:22" x14ac:dyDescent="0.25">
      <c r="C28" s="172" t="s">
        <v>95</v>
      </c>
      <c r="D28" s="173"/>
      <c r="E28" s="173"/>
      <c r="F28" s="173"/>
      <c r="G28" s="174"/>
      <c r="H28" s="106" t="e">
        <f>H27</f>
        <v>#REF!</v>
      </c>
      <c r="I28" s="107" t="s">
        <v>8</v>
      </c>
      <c r="J28" s="175" t="e">
        <f>SUM(Q23:Q26)</f>
        <v>#REF!</v>
      </c>
      <c r="K28" s="176"/>
      <c r="L28" s="176"/>
      <c r="M28" s="176"/>
      <c r="N28" s="176"/>
      <c r="O28" s="176"/>
      <c r="P28" s="176"/>
      <c r="Q28" s="177"/>
    </row>
    <row r="29" spans="3:22" x14ac:dyDescent="0.25">
      <c r="C29" s="73"/>
      <c r="D29" s="62"/>
      <c r="E29" s="39"/>
      <c r="F29" s="41"/>
      <c r="G29" s="41"/>
      <c r="H29" s="74"/>
      <c r="I29" s="11"/>
      <c r="J29" s="75"/>
      <c r="K29" s="63"/>
      <c r="L29" s="63"/>
      <c r="M29" s="76"/>
      <c r="N29" s="76"/>
      <c r="O29" s="76"/>
      <c r="P29" s="108"/>
      <c r="Q29" s="132"/>
    </row>
    <row r="30" spans="3:22" x14ac:dyDescent="0.25">
      <c r="C30" s="199"/>
      <c r="D30" s="200"/>
      <c r="E30" s="200"/>
      <c r="F30" s="200"/>
      <c r="G30" s="201"/>
      <c r="H30" s="190" t="s">
        <v>21</v>
      </c>
      <c r="I30" s="190" t="s">
        <v>29</v>
      </c>
      <c r="J30" s="202" t="s">
        <v>20</v>
      </c>
      <c r="K30" s="190" t="s">
        <v>30</v>
      </c>
      <c r="L30" s="190" t="s">
        <v>39</v>
      </c>
      <c r="M30" s="190" t="s">
        <v>40</v>
      </c>
      <c r="N30" s="190" t="s">
        <v>10</v>
      </c>
      <c r="O30" s="56"/>
      <c r="P30" s="190" t="s">
        <v>18</v>
      </c>
      <c r="Q30" s="204" t="s">
        <v>9</v>
      </c>
    </row>
    <row r="31" spans="3:22" ht="27" x14ac:dyDescent="0.25">
      <c r="C31" s="101"/>
      <c r="D31" s="102"/>
      <c r="E31" s="102" t="s">
        <v>6</v>
      </c>
      <c r="F31" s="103" t="s">
        <v>13</v>
      </c>
      <c r="G31" s="104" t="s">
        <v>16</v>
      </c>
      <c r="H31" s="192"/>
      <c r="I31" s="192"/>
      <c r="J31" s="203"/>
      <c r="K31" s="192"/>
      <c r="L31" s="192"/>
      <c r="M31" s="191"/>
      <c r="N31" s="192"/>
      <c r="O31" s="58"/>
      <c r="P31" s="191"/>
      <c r="Q31" s="205"/>
    </row>
    <row r="32" spans="3:22" x14ac:dyDescent="0.25">
      <c r="C32" s="179" t="s">
        <v>101</v>
      </c>
      <c r="D32" s="38" t="s">
        <v>0</v>
      </c>
      <c r="E32" s="39" t="s">
        <v>17</v>
      </c>
      <c r="F32" s="40">
        <v>45352</v>
      </c>
      <c r="G32" s="40">
        <v>45657</v>
      </c>
      <c r="H32" s="10">
        <v>20750.143871398086</v>
      </c>
      <c r="I32" s="11" t="s">
        <v>8</v>
      </c>
      <c r="J32" s="29">
        <v>0.21651846885241519</v>
      </c>
      <c r="K32" s="180" t="s">
        <v>97</v>
      </c>
      <c r="L32" s="181" t="s">
        <v>60</v>
      </c>
      <c r="M32" s="252">
        <v>0.16666666666666666</v>
      </c>
      <c r="N32" s="59">
        <v>130</v>
      </c>
      <c r="O32" s="59">
        <v>28.147400950813974</v>
      </c>
      <c r="P32" s="183">
        <v>148.80355674754205</v>
      </c>
      <c r="Q32" s="133">
        <v>2697518.7032817514</v>
      </c>
    </row>
    <row r="33" spans="3:17" x14ac:dyDescent="0.25">
      <c r="C33" s="179"/>
      <c r="D33" s="38" t="s">
        <v>1</v>
      </c>
      <c r="E33" s="39" t="s">
        <v>23</v>
      </c>
      <c r="F33" s="40">
        <v>45658</v>
      </c>
      <c r="G33" s="40">
        <v>46022</v>
      </c>
      <c r="H33" s="10">
        <v>25028.433799146402</v>
      </c>
      <c r="I33" s="11" t="s">
        <v>8</v>
      </c>
      <c r="J33" s="29">
        <v>0.2611605103825283</v>
      </c>
      <c r="K33" s="181"/>
      <c r="L33" s="181"/>
      <c r="M33" s="252"/>
      <c r="N33" s="59">
        <v>145</v>
      </c>
      <c r="O33" s="59">
        <v>37.868274005466603</v>
      </c>
      <c r="P33" s="184"/>
      <c r="Q33" s="130">
        <v>3629122.9008762282</v>
      </c>
    </row>
    <row r="34" spans="3:17" x14ac:dyDescent="0.25">
      <c r="C34" s="179"/>
      <c r="D34" s="38" t="s">
        <v>2</v>
      </c>
      <c r="E34" s="39" t="s">
        <v>24</v>
      </c>
      <c r="F34" s="40">
        <v>46023</v>
      </c>
      <c r="G34" s="40">
        <v>46387</v>
      </c>
      <c r="H34" s="10">
        <v>25028.433799146402</v>
      </c>
      <c r="I34" s="11" t="s">
        <v>8</v>
      </c>
      <c r="J34" s="29">
        <v>0.2611605103825283</v>
      </c>
      <c r="K34" s="181"/>
      <c r="L34" s="181"/>
      <c r="M34" s="252"/>
      <c r="N34" s="59">
        <v>154</v>
      </c>
      <c r="O34" s="59">
        <v>40.218718598909355</v>
      </c>
      <c r="P34" s="184"/>
      <c r="Q34" s="130">
        <v>3854378.805068546</v>
      </c>
    </row>
    <row r="35" spans="3:17" x14ac:dyDescent="0.25">
      <c r="C35" s="179"/>
      <c r="D35" s="64" t="s">
        <v>3</v>
      </c>
      <c r="E35" s="65" t="s">
        <v>25</v>
      </c>
      <c r="F35" s="66">
        <v>46388</v>
      </c>
      <c r="G35" s="66">
        <v>46752</v>
      </c>
      <c r="H35" s="10">
        <v>25028.433799146402</v>
      </c>
      <c r="I35" s="11" t="s">
        <v>8</v>
      </c>
      <c r="J35" s="29">
        <v>0.2611605103825283</v>
      </c>
      <c r="K35" s="188"/>
      <c r="L35" s="188"/>
      <c r="M35" s="252"/>
      <c r="N35" s="71">
        <v>163</v>
      </c>
      <c r="O35" s="59">
        <v>42.569163192352114</v>
      </c>
      <c r="P35" s="196"/>
      <c r="Q35" s="130">
        <v>4079634.7092608633</v>
      </c>
    </row>
    <row r="36" spans="3:17" x14ac:dyDescent="0.25">
      <c r="C36" s="172" t="s">
        <v>96</v>
      </c>
      <c r="D36" s="173"/>
      <c r="E36" s="173"/>
      <c r="F36" s="173"/>
      <c r="G36" s="174"/>
      <c r="H36" s="106">
        <v>95835.445268837284</v>
      </c>
      <c r="I36" s="107" t="s">
        <v>8</v>
      </c>
      <c r="J36" s="185"/>
      <c r="K36" s="186"/>
      <c r="L36" s="186"/>
      <c r="M36" s="186"/>
      <c r="N36" s="186"/>
      <c r="O36" s="186"/>
      <c r="P36" s="186"/>
      <c r="Q36" s="187"/>
    </row>
    <row r="37" spans="3:17" x14ac:dyDescent="0.25">
      <c r="C37" s="172" t="s">
        <v>95</v>
      </c>
      <c r="D37" s="173"/>
      <c r="E37" s="173"/>
      <c r="F37" s="173"/>
      <c r="G37" s="174"/>
      <c r="H37" s="106">
        <v>95835.445268837284</v>
      </c>
      <c r="I37" s="107" t="s">
        <v>8</v>
      </c>
      <c r="J37" s="175">
        <v>14260655.118487388</v>
      </c>
      <c r="K37" s="176"/>
      <c r="L37" s="176"/>
      <c r="M37" s="176"/>
      <c r="N37" s="176"/>
      <c r="O37" s="176"/>
      <c r="P37" s="176"/>
      <c r="Q37" s="177"/>
    </row>
    <row r="38" spans="3:17" x14ac:dyDescent="0.25">
      <c r="C38" s="73"/>
      <c r="D38" s="62"/>
      <c r="E38" s="39"/>
      <c r="F38" s="41"/>
      <c r="G38" s="41"/>
      <c r="H38" s="74"/>
      <c r="I38" s="11"/>
      <c r="J38" s="75"/>
      <c r="K38" s="63"/>
      <c r="L38" s="63"/>
      <c r="M38" s="76"/>
      <c r="N38" s="76"/>
      <c r="O38" s="76"/>
      <c r="P38" s="108"/>
      <c r="Q38" s="132"/>
    </row>
    <row r="39" spans="3:17" x14ac:dyDescent="0.25">
      <c r="C39" s="199"/>
      <c r="D39" s="200"/>
      <c r="E39" s="200"/>
      <c r="F39" s="200"/>
      <c r="G39" s="201"/>
      <c r="H39" s="190" t="s">
        <v>21</v>
      </c>
      <c r="I39" s="190" t="s">
        <v>29</v>
      </c>
      <c r="J39" s="202" t="s">
        <v>20</v>
      </c>
      <c r="K39" s="190" t="s">
        <v>30</v>
      </c>
      <c r="L39" s="190" t="s">
        <v>39</v>
      </c>
      <c r="M39" s="190" t="s">
        <v>40</v>
      </c>
      <c r="N39" s="190" t="s">
        <v>10</v>
      </c>
      <c r="O39" s="56"/>
      <c r="P39" s="190" t="s">
        <v>18</v>
      </c>
      <c r="Q39" s="204" t="s">
        <v>9</v>
      </c>
    </row>
    <row r="40" spans="3:17" ht="27" x14ac:dyDescent="0.25">
      <c r="C40" s="101"/>
      <c r="D40" s="102"/>
      <c r="E40" s="102" t="s">
        <v>6</v>
      </c>
      <c r="F40" s="103" t="s">
        <v>13</v>
      </c>
      <c r="G40" s="104" t="s">
        <v>16</v>
      </c>
      <c r="H40" s="192"/>
      <c r="I40" s="192"/>
      <c r="J40" s="203"/>
      <c r="K40" s="192"/>
      <c r="L40" s="192"/>
      <c r="M40" s="191"/>
      <c r="N40" s="192"/>
      <c r="O40" s="58"/>
      <c r="P40" s="191"/>
      <c r="Q40" s="205"/>
    </row>
    <row r="41" spans="3:17" x14ac:dyDescent="0.25">
      <c r="C41" s="179" t="s">
        <v>102</v>
      </c>
      <c r="D41" s="38" t="s">
        <v>0</v>
      </c>
      <c r="E41" s="39" t="s">
        <v>17</v>
      </c>
      <c r="F41" s="40">
        <v>45352</v>
      </c>
      <c r="G41" s="40">
        <v>45657</v>
      </c>
      <c r="H41" s="10">
        <v>20750.143871398086</v>
      </c>
      <c r="I41" s="11" t="s">
        <v>8</v>
      </c>
      <c r="J41" s="29">
        <v>0.21651846885241519</v>
      </c>
      <c r="K41" s="180" t="s">
        <v>97</v>
      </c>
      <c r="L41" s="181" t="s">
        <v>60</v>
      </c>
      <c r="M41" s="252">
        <v>0.16666666666666666</v>
      </c>
      <c r="N41" s="59">
        <v>130</v>
      </c>
      <c r="O41" s="59">
        <v>28.147400950813974</v>
      </c>
      <c r="P41" s="183">
        <v>148.80355674754205</v>
      </c>
      <c r="Q41" s="133">
        <v>2697518.7032817514</v>
      </c>
    </row>
    <row r="42" spans="3:17" x14ac:dyDescent="0.25">
      <c r="C42" s="179"/>
      <c r="D42" s="38" t="s">
        <v>1</v>
      </c>
      <c r="E42" s="39" t="s">
        <v>23</v>
      </c>
      <c r="F42" s="40">
        <v>45658</v>
      </c>
      <c r="G42" s="40">
        <v>46022</v>
      </c>
      <c r="H42" s="10">
        <v>25028.433799146402</v>
      </c>
      <c r="I42" s="11" t="s">
        <v>8</v>
      </c>
      <c r="J42" s="29">
        <v>0.2611605103825283</v>
      </c>
      <c r="K42" s="181"/>
      <c r="L42" s="181"/>
      <c r="M42" s="252"/>
      <c r="N42" s="59">
        <v>145</v>
      </c>
      <c r="O42" s="59">
        <v>37.868274005466603</v>
      </c>
      <c r="P42" s="184"/>
      <c r="Q42" s="130">
        <v>3629122.9008762282</v>
      </c>
    </row>
    <row r="43" spans="3:17" x14ac:dyDescent="0.25">
      <c r="C43" s="179"/>
      <c r="D43" s="38" t="s">
        <v>2</v>
      </c>
      <c r="E43" s="39" t="s">
        <v>24</v>
      </c>
      <c r="F43" s="40">
        <v>46023</v>
      </c>
      <c r="G43" s="40">
        <v>46387</v>
      </c>
      <c r="H43" s="10">
        <v>25028.433799146402</v>
      </c>
      <c r="I43" s="11" t="s">
        <v>8</v>
      </c>
      <c r="J43" s="29">
        <v>0.2611605103825283</v>
      </c>
      <c r="K43" s="181"/>
      <c r="L43" s="181"/>
      <c r="M43" s="252"/>
      <c r="N43" s="59">
        <v>154</v>
      </c>
      <c r="O43" s="59">
        <v>40.218718598909355</v>
      </c>
      <c r="P43" s="184"/>
      <c r="Q43" s="130">
        <v>3854378.805068546</v>
      </c>
    </row>
    <row r="44" spans="3:17" x14ac:dyDescent="0.25">
      <c r="C44" s="179"/>
      <c r="D44" s="64" t="s">
        <v>3</v>
      </c>
      <c r="E44" s="65" t="s">
        <v>25</v>
      </c>
      <c r="F44" s="66">
        <v>46388</v>
      </c>
      <c r="G44" s="66">
        <v>46752</v>
      </c>
      <c r="H44" s="10">
        <v>25028.433799146402</v>
      </c>
      <c r="I44" s="11" t="s">
        <v>8</v>
      </c>
      <c r="J44" s="29">
        <v>0.2611605103825283</v>
      </c>
      <c r="K44" s="188"/>
      <c r="L44" s="188"/>
      <c r="M44" s="252"/>
      <c r="N44" s="71">
        <v>163</v>
      </c>
      <c r="O44" s="59">
        <v>42.569163192352114</v>
      </c>
      <c r="P44" s="196"/>
      <c r="Q44" s="130">
        <v>4079634.7092608633</v>
      </c>
    </row>
    <row r="45" spans="3:17" x14ac:dyDescent="0.25">
      <c r="C45" s="172" t="s">
        <v>96</v>
      </c>
      <c r="D45" s="173"/>
      <c r="E45" s="173"/>
      <c r="F45" s="173"/>
      <c r="G45" s="174"/>
      <c r="H45" s="106">
        <v>95835.445268837284</v>
      </c>
      <c r="I45" s="107" t="s">
        <v>8</v>
      </c>
      <c r="J45" s="185"/>
      <c r="K45" s="186"/>
      <c r="L45" s="186"/>
      <c r="M45" s="186"/>
      <c r="N45" s="186"/>
      <c r="O45" s="186"/>
      <c r="P45" s="186"/>
      <c r="Q45" s="187"/>
    </row>
    <row r="46" spans="3:17" x14ac:dyDescent="0.25">
      <c r="C46" s="172" t="s">
        <v>95</v>
      </c>
      <c r="D46" s="173"/>
      <c r="E46" s="173"/>
      <c r="F46" s="173"/>
      <c r="G46" s="174"/>
      <c r="H46" s="106">
        <v>95835.445268837284</v>
      </c>
      <c r="I46" s="107" t="s">
        <v>8</v>
      </c>
      <c r="J46" s="175">
        <v>14260655.118487388</v>
      </c>
      <c r="K46" s="176"/>
      <c r="L46" s="176"/>
      <c r="M46" s="176"/>
      <c r="N46" s="176"/>
      <c r="O46" s="176"/>
      <c r="P46" s="176"/>
      <c r="Q46" s="177"/>
    </row>
    <row r="47" spans="3:17" x14ac:dyDescent="0.25">
      <c r="C47" s="73"/>
      <c r="D47" s="62"/>
      <c r="E47" s="39"/>
      <c r="F47" s="41"/>
      <c r="G47" s="41"/>
      <c r="H47" s="74"/>
      <c r="I47" s="11"/>
      <c r="J47" s="75"/>
      <c r="K47" s="63"/>
      <c r="L47" s="63"/>
      <c r="M47" s="76"/>
      <c r="N47" s="76"/>
      <c r="O47" s="76"/>
      <c r="P47" s="108"/>
      <c r="Q47" s="132"/>
    </row>
    <row r="48" spans="3:17" x14ac:dyDescent="0.25">
      <c r="C48" s="199"/>
      <c r="D48" s="200"/>
      <c r="E48" s="200"/>
      <c r="F48" s="200"/>
      <c r="G48" s="201"/>
      <c r="H48" s="190" t="s">
        <v>21</v>
      </c>
      <c r="I48" s="190" t="s">
        <v>29</v>
      </c>
      <c r="J48" s="202" t="s">
        <v>20</v>
      </c>
      <c r="K48" s="190" t="s">
        <v>30</v>
      </c>
      <c r="L48" s="190" t="s">
        <v>39</v>
      </c>
      <c r="M48" s="190" t="s">
        <v>40</v>
      </c>
      <c r="N48" s="190" t="s">
        <v>10</v>
      </c>
      <c r="O48" s="56"/>
      <c r="P48" s="190" t="s">
        <v>18</v>
      </c>
      <c r="Q48" s="204" t="s">
        <v>9</v>
      </c>
    </row>
    <row r="49" spans="3:17" ht="27" x14ac:dyDescent="0.25">
      <c r="C49" s="101"/>
      <c r="D49" s="102"/>
      <c r="E49" s="102" t="s">
        <v>6</v>
      </c>
      <c r="F49" s="103" t="s">
        <v>13</v>
      </c>
      <c r="G49" s="104" t="s">
        <v>16</v>
      </c>
      <c r="H49" s="192"/>
      <c r="I49" s="192"/>
      <c r="J49" s="203"/>
      <c r="K49" s="192"/>
      <c r="L49" s="192"/>
      <c r="M49" s="191"/>
      <c r="N49" s="192"/>
      <c r="O49" s="58"/>
      <c r="P49" s="191"/>
      <c r="Q49" s="205"/>
    </row>
    <row r="50" spans="3:17" x14ac:dyDescent="0.25">
      <c r="C50" s="179" t="s">
        <v>103</v>
      </c>
      <c r="D50" s="38" t="s">
        <v>0</v>
      </c>
      <c r="E50" s="39" t="s">
        <v>17</v>
      </c>
      <c r="F50" s="40">
        <v>45352</v>
      </c>
      <c r="G50" s="40">
        <v>45657</v>
      </c>
      <c r="H50" s="10">
        <v>20750.143871398086</v>
      </c>
      <c r="I50" s="11" t="s">
        <v>8</v>
      </c>
      <c r="J50" s="29">
        <v>0.21651846885241519</v>
      </c>
      <c r="K50" s="180" t="s">
        <v>97</v>
      </c>
      <c r="L50" s="181" t="s">
        <v>60</v>
      </c>
      <c r="M50" s="252">
        <v>0.16666666666666666</v>
      </c>
      <c r="N50" s="59">
        <v>130</v>
      </c>
      <c r="O50" s="59">
        <v>28.147400950813974</v>
      </c>
      <c r="P50" s="183">
        <v>148.80355674754205</v>
      </c>
      <c r="Q50" s="133">
        <v>2697518.7032817514</v>
      </c>
    </row>
    <row r="51" spans="3:17" x14ac:dyDescent="0.25">
      <c r="C51" s="179"/>
      <c r="D51" s="38" t="s">
        <v>1</v>
      </c>
      <c r="E51" s="39" t="s">
        <v>23</v>
      </c>
      <c r="F51" s="40">
        <v>45658</v>
      </c>
      <c r="G51" s="40">
        <v>46022</v>
      </c>
      <c r="H51" s="10">
        <v>25028.433799146402</v>
      </c>
      <c r="I51" s="11" t="s">
        <v>8</v>
      </c>
      <c r="J51" s="29">
        <v>0.2611605103825283</v>
      </c>
      <c r="K51" s="181"/>
      <c r="L51" s="181"/>
      <c r="M51" s="252"/>
      <c r="N51" s="59">
        <v>145</v>
      </c>
      <c r="O51" s="59">
        <v>37.868274005466603</v>
      </c>
      <c r="P51" s="184"/>
      <c r="Q51" s="130">
        <v>3629122.9008762282</v>
      </c>
    </row>
    <row r="52" spans="3:17" x14ac:dyDescent="0.25">
      <c r="C52" s="179"/>
      <c r="D52" s="38" t="s">
        <v>2</v>
      </c>
      <c r="E52" s="39" t="s">
        <v>24</v>
      </c>
      <c r="F52" s="40">
        <v>46023</v>
      </c>
      <c r="G52" s="40">
        <v>46387</v>
      </c>
      <c r="H52" s="10">
        <v>25028.433799146402</v>
      </c>
      <c r="I52" s="11" t="s">
        <v>8</v>
      </c>
      <c r="J52" s="29">
        <v>0.2611605103825283</v>
      </c>
      <c r="K52" s="181"/>
      <c r="L52" s="181"/>
      <c r="M52" s="252"/>
      <c r="N52" s="59">
        <v>154</v>
      </c>
      <c r="O52" s="59">
        <v>40.218718598909355</v>
      </c>
      <c r="P52" s="184"/>
      <c r="Q52" s="130">
        <v>3854378.805068546</v>
      </c>
    </row>
    <row r="53" spans="3:17" x14ac:dyDescent="0.25">
      <c r="C53" s="179"/>
      <c r="D53" s="64" t="s">
        <v>3</v>
      </c>
      <c r="E53" s="65" t="s">
        <v>25</v>
      </c>
      <c r="F53" s="66">
        <v>46388</v>
      </c>
      <c r="G53" s="66">
        <v>46752</v>
      </c>
      <c r="H53" s="10">
        <v>25028.433799146402</v>
      </c>
      <c r="I53" s="11" t="s">
        <v>8</v>
      </c>
      <c r="J53" s="29">
        <v>0.2611605103825283</v>
      </c>
      <c r="K53" s="188"/>
      <c r="L53" s="188"/>
      <c r="M53" s="252"/>
      <c r="N53" s="71">
        <v>163</v>
      </c>
      <c r="O53" s="59">
        <v>42.569163192352114</v>
      </c>
      <c r="P53" s="196"/>
      <c r="Q53" s="130">
        <v>4079634.7092608633</v>
      </c>
    </row>
    <row r="54" spans="3:17" x14ac:dyDescent="0.25">
      <c r="C54" s="172" t="s">
        <v>96</v>
      </c>
      <c r="D54" s="173"/>
      <c r="E54" s="173"/>
      <c r="F54" s="173"/>
      <c r="G54" s="174"/>
      <c r="H54" s="106">
        <v>95835.445268837284</v>
      </c>
      <c r="I54" s="107" t="s">
        <v>8</v>
      </c>
      <c r="J54" s="185"/>
      <c r="K54" s="186"/>
      <c r="L54" s="186"/>
      <c r="M54" s="186"/>
      <c r="N54" s="186"/>
      <c r="O54" s="186"/>
      <c r="P54" s="186"/>
      <c r="Q54" s="187"/>
    </row>
    <row r="55" spans="3:17" x14ac:dyDescent="0.25">
      <c r="C55" s="172" t="s">
        <v>95</v>
      </c>
      <c r="D55" s="173"/>
      <c r="E55" s="173"/>
      <c r="F55" s="173"/>
      <c r="G55" s="174"/>
      <c r="H55" s="106">
        <v>95835.445268837284</v>
      </c>
      <c r="I55" s="107" t="s">
        <v>8</v>
      </c>
      <c r="J55" s="175">
        <v>14260655.118487388</v>
      </c>
      <c r="K55" s="176"/>
      <c r="L55" s="176"/>
      <c r="M55" s="176"/>
      <c r="N55" s="176"/>
      <c r="O55" s="176"/>
      <c r="P55" s="176"/>
      <c r="Q55" s="177"/>
    </row>
    <row r="56" spans="3:17" x14ac:dyDescent="0.25">
      <c r="C56" s="73"/>
      <c r="D56" s="62"/>
      <c r="E56" s="39"/>
      <c r="F56" s="41"/>
      <c r="G56" s="41"/>
      <c r="H56" s="74"/>
      <c r="I56" s="11"/>
      <c r="J56" s="75"/>
      <c r="K56" s="63"/>
      <c r="L56" s="63"/>
      <c r="M56" s="76"/>
      <c r="N56" s="76"/>
      <c r="O56" s="76"/>
      <c r="P56" s="108"/>
      <c r="Q56" s="132"/>
    </row>
    <row r="57" spans="3:17" x14ac:dyDescent="0.25">
      <c r="C57" s="199"/>
      <c r="D57" s="200"/>
      <c r="E57" s="200"/>
      <c r="F57" s="200"/>
      <c r="G57" s="201"/>
      <c r="H57" s="190" t="s">
        <v>21</v>
      </c>
      <c r="I57" s="190" t="s">
        <v>29</v>
      </c>
      <c r="J57" s="202" t="s">
        <v>20</v>
      </c>
      <c r="K57" s="190" t="s">
        <v>30</v>
      </c>
      <c r="L57" s="190" t="s">
        <v>39</v>
      </c>
      <c r="M57" s="190" t="s">
        <v>40</v>
      </c>
      <c r="N57" s="190" t="s">
        <v>10</v>
      </c>
      <c r="O57" s="56"/>
      <c r="P57" s="190" t="s">
        <v>18</v>
      </c>
      <c r="Q57" s="204" t="s">
        <v>9</v>
      </c>
    </row>
    <row r="58" spans="3:17" ht="27" x14ac:dyDescent="0.25">
      <c r="C58" s="101"/>
      <c r="D58" s="102"/>
      <c r="E58" s="102" t="s">
        <v>6</v>
      </c>
      <c r="F58" s="103" t="s">
        <v>13</v>
      </c>
      <c r="G58" s="104" t="s">
        <v>16</v>
      </c>
      <c r="H58" s="192"/>
      <c r="I58" s="192"/>
      <c r="J58" s="203"/>
      <c r="K58" s="192"/>
      <c r="L58" s="192"/>
      <c r="M58" s="191"/>
      <c r="N58" s="192"/>
      <c r="O58" s="58"/>
      <c r="P58" s="191"/>
      <c r="Q58" s="205"/>
    </row>
    <row r="59" spans="3:17" x14ac:dyDescent="0.25">
      <c r="C59" s="179" t="s">
        <v>104</v>
      </c>
      <c r="D59" s="38" t="s">
        <v>0</v>
      </c>
      <c r="E59" s="39" t="s">
        <v>17</v>
      </c>
      <c r="F59" s="40">
        <v>45352</v>
      </c>
      <c r="G59" s="40">
        <v>45657</v>
      </c>
      <c r="H59" s="10">
        <v>20750.143871398086</v>
      </c>
      <c r="I59" s="11" t="s">
        <v>8</v>
      </c>
      <c r="J59" s="29">
        <v>0.21651846885241519</v>
      </c>
      <c r="K59" s="180" t="s">
        <v>97</v>
      </c>
      <c r="L59" s="181" t="s">
        <v>60</v>
      </c>
      <c r="M59" s="252">
        <v>0.16666666666666666</v>
      </c>
      <c r="N59" s="59">
        <v>130</v>
      </c>
      <c r="O59" s="59">
        <v>28.147400950813974</v>
      </c>
      <c r="P59" s="183">
        <v>148.80355674754205</v>
      </c>
      <c r="Q59" s="133">
        <v>2697518.7032817514</v>
      </c>
    </row>
    <row r="60" spans="3:17" x14ac:dyDescent="0.25">
      <c r="C60" s="179"/>
      <c r="D60" s="38" t="s">
        <v>1</v>
      </c>
      <c r="E60" s="39" t="s">
        <v>23</v>
      </c>
      <c r="F60" s="40">
        <v>45658</v>
      </c>
      <c r="G60" s="40">
        <v>46022</v>
      </c>
      <c r="H60" s="10">
        <v>25028.433799146402</v>
      </c>
      <c r="I60" s="11" t="s">
        <v>8</v>
      </c>
      <c r="J60" s="29">
        <v>0.2611605103825283</v>
      </c>
      <c r="K60" s="181"/>
      <c r="L60" s="181"/>
      <c r="M60" s="252"/>
      <c r="N60" s="59">
        <v>145</v>
      </c>
      <c r="O60" s="59">
        <v>37.868274005466603</v>
      </c>
      <c r="P60" s="184"/>
      <c r="Q60" s="130">
        <v>3629122.9008762282</v>
      </c>
    </row>
    <row r="61" spans="3:17" x14ac:dyDescent="0.25">
      <c r="C61" s="179"/>
      <c r="D61" s="38" t="s">
        <v>2</v>
      </c>
      <c r="E61" s="39" t="s">
        <v>24</v>
      </c>
      <c r="F61" s="40">
        <v>46023</v>
      </c>
      <c r="G61" s="40">
        <v>46387</v>
      </c>
      <c r="H61" s="10">
        <v>25028.433799146402</v>
      </c>
      <c r="I61" s="11" t="s">
        <v>8</v>
      </c>
      <c r="J61" s="29">
        <v>0.2611605103825283</v>
      </c>
      <c r="K61" s="181"/>
      <c r="L61" s="181"/>
      <c r="M61" s="252"/>
      <c r="N61" s="59">
        <v>154</v>
      </c>
      <c r="O61" s="59">
        <v>40.218718598909355</v>
      </c>
      <c r="P61" s="184"/>
      <c r="Q61" s="130">
        <v>3854378.805068546</v>
      </c>
    </row>
    <row r="62" spans="3:17" x14ac:dyDescent="0.25">
      <c r="C62" s="179"/>
      <c r="D62" s="64" t="s">
        <v>3</v>
      </c>
      <c r="E62" s="65" t="s">
        <v>25</v>
      </c>
      <c r="F62" s="66">
        <v>46388</v>
      </c>
      <c r="G62" s="66">
        <v>46752</v>
      </c>
      <c r="H62" s="10">
        <v>25028.433799146402</v>
      </c>
      <c r="I62" s="11" t="s">
        <v>8</v>
      </c>
      <c r="J62" s="29">
        <v>0.2611605103825283</v>
      </c>
      <c r="K62" s="188"/>
      <c r="L62" s="188"/>
      <c r="M62" s="252"/>
      <c r="N62" s="71">
        <v>163</v>
      </c>
      <c r="O62" s="59">
        <v>42.569163192352114</v>
      </c>
      <c r="P62" s="196"/>
      <c r="Q62" s="130">
        <v>4079634.7092608633</v>
      </c>
    </row>
    <row r="63" spans="3:17" x14ac:dyDescent="0.25">
      <c r="C63" s="172" t="s">
        <v>96</v>
      </c>
      <c r="D63" s="173"/>
      <c r="E63" s="173"/>
      <c r="F63" s="173"/>
      <c r="G63" s="174"/>
      <c r="H63" s="106">
        <v>95835.445268837284</v>
      </c>
      <c r="I63" s="107" t="s">
        <v>8</v>
      </c>
      <c r="J63" s="185"/>
      <c r="K63" s="186"/>
      <c r="L63" s="186"/>
      <c r="M63" s="186"/>
      <c r="N63" s="186"/>
      <c r="O63" s="186"/>
      <c r="P63" s="186"/>
      <c r="Q63" s="187"/>
    </row>
    <row r="64" spans="3:17" x14ac:dyDescent="0.25">
      <c r="C64" s="172" t="s">
        <v>95</v>
      </c>
      <c r="D64" s="173"/>
      <c r="E64" s="173"/>
      <c r="F64" s="173"/>
      <c r="G64" s="174"/>
      <c r="H64" s="106">
        <v>95835.445268837284</v>
      </c>
      <c r="I64" s="107" t="s">
        <v>8</v>
      </c>
      <c r="J64" s="175">
        <v>14260655.118487388</v>
      </c>
      <c r="K64" s="176"/>
      <c r="L64" s="176"/>
      <c r="M64" s="176"/>
      <c r="N64" s="176"/>
      <c r="O64" s="176"/>
      <c r="P64" s="176"/>
      <c r="Q64" s="177"/>
    </row>
    <row r="65" spans="3:17" x14ac:dyDescent="0.25">
      <c r="C65" s="73"/>
      <c r="D65" s="62"/>
      <c r="E65" s="39"/>
      <c r="F65" s="41"/>
      <c r="G65" s="41"/>
      <c r="H65" s="74"/>
      <c r="I65" s="11"/>
      <c r="J65" s="75"/>
      <c r="K65" s="63"/>
      <c r="L65" s="63"/>
      <c r="M65" s="76"/>
      <c r="N65" s="76"/>
      <c r="O65" s="76"/>
      <c r="P65" s="108"/>
      <c r="Q65" s="132"/>
    </row>
    <row r="66" spans="3:17" x14ac:dyDescent="0.25">
      <c r="C66" s="199"/>
      <c r="D66" s="200"/>
      <c r="E66" s="200"/>
      <c r="F66" s="200"/>
      <c r="G66" s="201"/>
      <c r="H66" s="190" t="s">
        <v>21</v>
      </c>
      <c r="I66" s="190" t="s">
        <v>29</v>
      </c>
      <c r="J66" s="202" t="s">
        <v>20</v>
      </c>
      <c r="K66" s="190" t="s">
        <v>30</v>
      </c>
      <c r="L66" s="190" t="s">
        <v>39</v>
      </c>
      <c r="M66" s="190" t="s">
        <v>40</v>
      </c>
      <c r="N66" s="190" t="s">
        <v>10</v>
      </c>
      <c r="O66" s="56"/>
      <c r="P66" s="190" t="s">
        <v>18</v>
      </c>
      <c r="Q66" s="204" t="s">
        <v>9</v>
      </c>
    </row>
    <row r="67" spans="3:17" ht="27" x14ac:dyDescent="0.25">
      <c r="C67" s="101"/>
      <c r="D67" s="102"/>
      <c r="E67" s="102" t="s">
        <v>6</v>
      </c>
      <c r="F67" s="103" t="s">
        <v>13</v>
      </c>
      <c r="G67" s="104" t="s">
        <v>16</v>
      </c>
      <c r="H67" s="192"/>
      <c r="I67" s="192"/>
      <c r="J67" s="203"/>
      <c r="K67" s="192"/>
      <c r="L67" s="192"/>
      <c r="M67" s="191"/>
      <c r="N67" s="192"/>
      <c r="O67" s="58"/>
      <c r="P67" s="191"/>
      <c r="Q67" s="205"/>
    </row>
    <row r="68" spans="3:17" x14ac:dyDescent="0.25">
      <c r="C68" s="179" t="s">
        <v>118</v>
      </c>
      <c r="D68" s="38" t="s">
        <v>0</v>
      </c>
      <c r="E68" s="39" t="s">
        <v>17</v>
      </c>
      <c r="F68" s="40">
        <v>45352</v>
      </c>
      <c r="G68" s="40">
        <v>45657</v>
      </c>
      <c r="H68" s="10">
        <v>20750.143871398086</v>
      </c>
      <c r="I68" s="11" t="s">
        <v>8</v>
      </c>
      <c r="J68" s="29">
        <v>0.21651846885241519</v>
      </c>
      <c r="K68" s="180" t="s">
        <v>97</v>
      </c>
      <c r="L68" s="181" t="s">
        <v>60</v>
      </c>
      <c r="M68" s="252">
        <v>0.16666666666666666</v>
      </c>
      <c r="N68" s="59">
        <v>130</v>
      </c>
      <c r="O68" s="59">
        <v>28.147400950813974</v>
      </c>
      <c r="P68" s="183">
        <v>148.80355674754205</v>
      </c>
      <c r="Q68" s="133">
        <v>2697518.7032817514</v>
      </c>
    </row>
    <row r="69" spans="3:17" x14ac:dyDescent="0.25">
      <c r="C69" s="179"/>
      <c r="D69" s="38" t="s">
        <v>1</v>
      </c>
      <c r="E69" s="39" t="s">
        <v>23</v>
      </c>
      <c r="F69" s="40">
        <v>45658</v>
      </c>
      <c r="G69" s="40">
        <v>46022</v>
      </c>
      <c r="H69" s="10">
        <v>25028.433799146402</v>
      </c>
      <c r="I69" s="11" t="s">
        <v>8</v>
      </c>
      <c r="J69" s="29">
        <v>0.2611605103825283</v>
      </c>
      <c r="K69" s="181"/>
      <c r="L69" s="181"/>
      <c r="M69" s="252"/>
      <c r="N69" s="59">
        <v>145</v>
      </c>
      <c r="O69" s="59">
        <v>37.868274005466603</v>
      </c>
      <c r="P69" s="184"/>
      <c r="Q69" s="130">
        <v>3629122.9008762282</v>
      </c>
    </row>
    <row r="70" spans="3:17" x14ac:dyDescent="0.25">
      <c r="C70" s="179"/>
      <c r="D70" s="38" t="s">
        <v>2</v>
      </c>
      <c r="E70" s="39" t="s">
        <v>24</v>
      </c>
      <c r="F70" s="40">
        <v>46023</v>
      </c>
      <c r="G70" s="40">
        <v>46387</v>
      </c>
      <c r="H70" s="10">
        <v>25028.433799146402</v>
      </c>
      <c r="I70" s="11" t="s">
        <v>8</v>
      </c>
      <c r="J70" s="29">
        <v>0.2611605103825283</v>
      </c>
      <c r="K70" s="181"/>
      <c r="L70" s="181"/>
      <c r="M70" s="252"/>
      <c r="N70" s="59">
        <v>154</v>
      </c>
      <c r="O70" s="59">
        <v>40.218718598909355</v>
      </c>
      <c r="P70" s="184"/>
      <c r="Q70" s="130">
        <v>3854378.805068546</v>
      </c>
    </row>
    <row r="71" spans="3:17" x14ac:dyDescent="0.25">
      <c r="C71" s="179"/>
      <c r="D71" s="64" t="s">
        <v>3</v>
      </c>
      <c r="E71" s="65" t="s">
        <v>25</v>
      </c>
      <c r="F71" s="66">
        <v>46388</v>
      </c>
      <c r="G71" s="66">
        <v>46752</v>
      </c>
      <c r="H71" s="10">
        <v>25028.433799146402</v>
      </c>
      <c r="I71" s="11" t="s">
        <v>8</v>
      </c>
      <c r="J71" s="29">
        <v>0.2611605103825283</v>
      </c>
      <c r="K71" s="188"/>
      <c r="L71" s="188"/>
      <c r="M71" s="252"/>
      <c r="N71" s="71">
        <v>163</v>
      </c>
      <c r="O71" s="59">
        <v>42.569163192352114</v>
      </c>
      <c r="P71" s="196"/>
      <c r="Q71" s="130">
        <v>4079634.7092608633</v>
      </c>
    </row>
    <row r="72" spans="3:17" x14ac:dyDescent="0.25">
      <c r="C72" s="172" t="s">
        <v>96</v>
      </c>
      <c r="D72" s="173"/>
      <c r="E72" s="173"/>
      <c r="F72" s="173"/>
      <c r="G72" s="174"/>
      <c r="H72" s="106">
        <v>95835.445268837284</v>
      </c>
      <c r="I72" s="107" t="s">
        <v>8</v>
      </c>
      <c r="J72" s="185"/>
      <c r="K72" s="186"/>
      <c r="L72" s="186"/>
      <c r="M72" s="186"/>
      <c r="N72" s="186"/>
      <c r="O72" s="186"/>
      <c r="P72" s="186"/>
      <c r="Q72" s="187"/>
    </row>
    <row r="73" spans="3:17" x14ac:dyDescent="0.25">
      <c r="C73" s="172" t="s">
        <v>95</v>
      </c>
      <c r="D73" s="173"/>
      <c r="E73" s="173"/>
      <c r="F73" s="173"/>
      <c r="G73" s="174"/>
      <c r="H73" s="106">
        <v>95835.445268837284</v>
      </c>
      <c r="I73" s="107" t="s">
        <v>8</v>
      </c>
      <c r="J73" s="175">
        <v>14260655.118487388</v>
      </c>
      <c r="K73" s="176"/>
      <c r="L73" s="176"/>
      <c r="M73" s="176"/>
      <c r="N73" s="176"/>
      <c r="O73" s="176"/>
      <c r="P73" s="176"/>
      <c r="Q73" s="177"/>
    </row>
    <row r="74" spans="3:17" x14ac:dyDescent="0.25">
      <c r="C74" s="73"/>
      <c r="D74" s="62"/>
      <c r="E74" s="39"/>
      <c r="F74" s="41"/>
      <c r="G74" s="41"/>
      <c r="H74" s="74"/>
      <c r="I74" s="11"/>
      <c r="J74" s="75"/>
      <c r="K74" s="63"/>
      <c r="L74" s="63"/>
      <c r="M74" s="76"/>
      <c r="N74" s="76"/>
      <c r="O74" s="76"/>
      <c r="P74" s="108"/>
      <c r="Q74" s="132"/>
    </row>
    <row r="75" spans="3:17" x14ac:dyDescent="0.25">
      <c r="C75" s="73"/>
      <c r="D75" s="62"/>
      <c r="E75" s="39"/>
      <c r="F75" s="41"/>
      <c r="G75" s="41"/>
      <c r="H75" s="74"/>
      <c r="I75" s="11"/>
      <c r="J75" s="75"/>
      <c r="K75" s="63"/>
      <c r="L75" s="63"/>
      <c r="M75" s="76"/>
      <c r="N75" s="76"/>
      <c r="O75" s="76"/>
      <c r="P75" s="108"/>
      <c r="Q75" s="132"/>
    </row>
    <row r="76" spans="3:17" x14ac:dyDescent="0.25">
      <c r="C76" s="199"/>
      <c r="D76" s="200"/>
      <c r="E76" s="200"/>
      <c r="F76" s="200"/>
      <c r="G76" s="201"/>
      <c r="H76" s="190" t="s">
        <v>21</v>
      </c>
      <c r="I76" s="190" t="s">
        <v>29</v>
      </c>
      <c r="J76" s="202" t="s">
        <v>20</v>
      </c>
      <c r="K76" s="190" t="s">
        <v>30</v>
      </c>
      <c r="L76" s="190" t="s">
        <v>39</v>
      </c>
      <c r="M76" s="190" t="s">
        <v>40</v>
      </c>
      <c r="N76" s="190" t="s">
        <v>10</v>
      </c>
      <c r="O76" s="56"/>
      <c r="P76" s="190" t="s">
        <v>18</v>
      </c>
      <c r="Q76" s="204" t="s">
        <v>9</v>
      </c>
    </row>
    <row r="77" spans="3:17" ht="27" x14ac:dyDescent="0.25">
      <c r="C77" s="101"/>
      <c r="D77" s="102"/>
      <c r="E77" s="102" t="s">
        <v>6</v>
      </c>
      <c r="F77" s="103" t="s">
        <v>13</v>
      </c>
      <c r="G77" s="104" t="s">
        <v>16</v>
      </c>
      <c r="H77" s="192"/>
      <c r="I77" s="192"/>
      <c r="J77" s="203"/>
      <c r="K77" s="192"/>
      <c r="L77" s="192"/>
      <c r="M77" s="191"/>
      <c r="N77" s="192"/>
      <c r="O77" s="58"/>
      <c r="P77" s="191"/>
      <c r="Q77" s="205"/>
    </row>
    <row r="78" spans="3:17" x14ac:dyDescent="0.25">
      <c r="C78" s="179" t="s">
        <v>99</v>
      </c>
      <c r="D78" s="38" t="s">
        <v>0</v>
      </c>
      <c r="E78" s="39" t="s">
        <v>17</v>
      </c>
      <c r="F78" s="40">
        <v>45352</v>
      </c>
      <c r="G78" s="40">
        <v>45657</v>
      </c>
      <c r="H78" s="10" t="e">
        <f>H5-H14</f>
        <v>#REF!</v>
      </c>
      <c r="I78" s="11" t="s">
        <v>8</v>
      </c>
      <c r="J78" s="29">
        <v>0.21651846885241519</v>
      </c>
      <c r="K78" s="180" t="s">
        <v>97</v>
      </c>
      <c r="L78" s="181" t="s">
        <v>60</v>
      </c>
      <c r="M78" s="252">
        <v>1</v>
      </c>
      <c r="N78" s="59">
        <v>130</v>
      </c>
      <c r="O78" s="59">
        <v>28.147400950813974</v>
      </c>
      <c r="P78" s="183">
        <v>148.80355674754205</v>
      </c>
      <c r="Q78" s="133">
        <v>2697518.7032817514</v>
      </c>
    </row>
    <row r="79" spans="3:17" x14ac:dyDescent="0.25">
      <c r="C79" s="179"/>
      <c r="D79" s="38" t="s">
        <v>1</v>
      </c>
      <c r="E79" s="39" t="s">
        <v>23</v>
      </c>
      <c r="F79" s="40">
        <v>45658</v>
      </c>
      <c r="G79" s="40">
        <v>46022</v>
      </c>
      <c r="H79" s="10" t="e">
        <f>H6-H15</f>
        <v>#REF!</v>
      </c>
      <c r="I79" s="11" t="s">
        <v>8</v>
      </c>
      <c r="J79" s="29">
        <v>0.2611605103825283</v>
      </c>
      <c r="K79" s="181"/>
      <c r="L79" s="181"/>
      <c r="M79" s="252"/>
      <c r="N79" s="59">
        <v>145</v>
      </c>
      <c r="O79" s="59">
        <v>37.868274005466603</v>
      </c>
      <c r="P79" s="184"/>
      <c r="Q79" s="130">
        <v>3629122.9008762282</v>
      </c>
    </row>
    <row r="80" spans="3:17" x14ac:dyDescent="0.25">
      <c r="C80" s="179"/>
      <c r="D80" s="38" t="s">
        <v>2</v>
      </c>
      <c r="E80" s="39" t="s">
        <v>24</v>
      </c>
      <c r="F80" s="40">
        <v>46023</v>
      </c>
      <c r="G80" s="40">
        <v>46387</v>
      </c>
      <c r="H80" s="10" t="e">
        <f>H7-H16</f>
        <v>#REF!</v>
      </c>
      <c r="I80" s="11" t="s">
        <v>8</v>
      </c>
      <c r="J80" s="29">
        <v>0.2611605103825283</v>
      </c>
      <c r="K80" s="181"/>
      <c r="L80" s="181"/>
      <c r="M80" s="252"/>
      <c r="N80" s="59">
        <v>154</v>
      </c>
      <c r="O80" s="59">
        <v>40.218718598909355</v>
      </c>
      <c r="P80" s="184"/>
      <c r="Q80" s="130">
        <v>3854378.805068546</v>
      </c>
    </row>
    <row r="81" spans="3:17" x14ac:dyDescent="0.25">
      <c r="C81" s="179"/>
      <c r="D81" s="64" t="s">
        <v>3</v>
      </c>
      <c r="E81" s="65" t="s">
        <v>25</v>
      </c>
      <c r="F81" s="66">
        <v>46388</v>
      </c>
      <c r="G81" s="66">
        <v>46752</v>
      </c>
      <c r="H81" s="10" t="e">
        <f>H8-H17</f>
        <v>#REF!</v>
      </c>
      <c r="I81" s="11" t="s">
        <v>8</v>
      </c>
      <c r="J81" s="29">
        <v>0.2611605103825283</v>
      </c>
      <c r="K81" s="188"/>
      <c r="L81" s="188"/>
      <c r="M81" s="252"/>
      <c r="N81" s="71">
        <v>163</v>
      </c>
      <c r="O81" s="59">
        <v>42.569163192352114</v>
      </c>
      <c r="P81" s="196"/>
      <c r="Q81" s="130">
        <v>4079634.7092608633</v>
      </c>
    </row>
    <row r="82" spans="3:17" x14ac:dyDescent="0.25">
      <c r="C82" s="172" t="s">
        <v>96</v>
      </c>
      <c r="D82" s="173"/>
      <c r="E82" s="173"/>
      <c r="F82" s="173"/>
      <c r="G82" s="174"/>
      <c r="H82" s="106">
        <v>95835.445268837284</v>
      </c>
      <c r="I82" s="107" t="s">
        <v>8</v>
      </c>
      <c r="J82" s="185"/>
      <c r="K82" s="186"/>
      <c r="L82" s="186"/>
      <c r="M82" s="186"/>
      <c r="N82" s="186"/>
      <c r="O82" s="186"/>
      <c r="P82" s="186"/>
      <c r="Q82" s="187"/>
    </row>
    <row r="83" spans="3:17" x14ac:dyDescent="0.25">
      <c r="C83" s="172" t="s">
        <v>95</v>
      </c>
      <c r="D83" s="173"/>
      <c r="E83" s="173"/>
      <c r="F83" s="173"/>
      <c r="G83" s="174"/>
      <c r="H83" s="106">
        <v>95835.445268837284</v>
      </c>
      <c r="I83" s="107" t="s">
        <v>8</v>
      </c>
      <c r="J83" s="175">
        <v>14260655.118487388</v>
      </c>
      <c r="K83" s="176"/>
      <c r="L83" s="176"/>
      <c r="M83" s="176"/>
      <c r="N83" s="176"/>
      <c r="O83" s="176"/>
      <c r="P83" s="176"/>
      <c r="Q83" s="177"/>
    </row>
    <row r="84" spans="3:17" x14ac:dyDescent="0.25">
      <c r="C84" s="73"/>
      <c r="D84" s="62"/>
      <c r="E84" s="39"/>
      <c r="F84" s="41"/>
      <c r="G84" s="41"/>
      <c r="H84" s="74"/>
      <c r="I84" s="11"/>
      <c r="J84" s="75"/>
      <c r="K84" s="63"/>
      <c r="L84" s="63"/>
      <c r="M84" s="76"/>
      <c r="N84" s="76"/>
      <c r="O84" s="76"/>
      <c r="P84" s="108"/>
      <c r="Q84" s="132"/>
    </row>
    <row r="85" spans="3:17" ht="15" customHeight="1" x14ac:dyDescent="0.25">
      <c r="C85" s="199"/>
      <c r="D85" s="200"/>
      <c r="E85" s="200"/>
      <c r="F85" s="200"/>
      <c r="G85" s="201"/>
      <c r="H85" s="190" t="s">
        <v>21</v>
      </c>
      <c r="I85" s="190" t="s">
        <v>29</v>
      </c>
      <c r="J85" s="202" t="s">
        <v>20</v>
      </c>
      <c r="K85" s="190" t="s">
        <v>30</v>
      </c>
      <c r="L85" s="190" t="s">
        <v>39</v>
      </c>
      <c r="M85" s="190" t="s">
        <v>40</v>
      </c>
      <c r="N85" s="190" t="s">
        <v>10</v>
      </c>
      <c r="O85" s="56"/>
      <c r="P85" s="190" t="s">
        <v>18</v>
      </c>
      <c r="Q85" s="204" t="s">
        <v>9</v>
      </c>
    </row>
    <row r="86" spans="3:17" ht="27" x14ac:dyDescent="0.25">
      <c r="C86" s="111"/>
      <c r="D86" s="112"/>
      <c r="E86" s="112" t="s">
        <v>110</v>
      </c>
      <c r="F86" s="103" t="s">
        <v>13</v>
      </c>
      <c r="G86" s="104" t="s">
        <v>16</v>
      </c>
      <c r="H86" s="192"/>
      <c r="I86" s="192"/>
      <c r="J86" s="203"/>
      <c r="K86" s="192"/>
      <c r="L86" s="192"/>
      <c r="M86" s="191"/>
      <c r="N86" s="192"/>
      <c r="O86" s="58"/>
      <c r="P86" s="191"/>
      <c r="Q86" s="205"/>
    </row>
    <row r="87" spans="3:17" x14ac:dyDescent="0.25">
      <c r="C87" s="179" t="s">
        <v>105</v>
      </c>
      <c r="D87" s="38" t="s">
        <v>0</v>
      </c>
      <c r="E87" s="39" t="s">
        <v>17</v>
      </c>
      <c r="F87" s="40">
        <v>45597</v>
      </c>
      <c r="G87" s="40">
        <v>45657</v>
      </c>
      <c r="H87" s="10" t="e">
        <f>#REF!</f>
        <v>#REF!</v>
      </c>
      <c r="I87" s="11" t="s">
        <v>8</v>
      </c>
      <c r="J87" s="29" t="e">
        <f>H87/$H91</f>
        <v>#REF!</v>
      </c>
      <c r="K87" s="180" t="s">
        <v>87</v>
      </c>
      <c r="L87" s="181" t="s">
        <v>72</v>
      </c>
      <c r="M87" s="252">
        <v>1</v>
      </c>
      <c r="N87" s="59">
        <v>130</v>
      </c>
      <c r="O87" s="59" t="e">
        <f>N87*J87</f>
        <v>#REF!</v>
      </c>
      <c r="P87" s="183" t="e">
        <f>J87*N87+J88*N88+J89*N89+J90*N90</f>
        <v>#REF!</v>
      </c>
      <c r="Q87" s="133" t="e">
        <f>H87*N87</f>
        <v>#REF!</v>
      </c>
    </row>
    <row r="88" spans="3:17" x14ac:dyDescent="0.25">
      <c r="C88" s="179"/>
      <c r="D88" s="38" t="s">
        <v>1</v>
      </c>
      <c r="E88" s="39" t="s">
        <v>23</v>
      </c>
      <c r="F88" s="40">
        <v>45658</v>
      </c>
      <c r="G88" s="40">
        <v>46022</v>
      </c>
      <c r="H88" s="10" t="e">
        <f>#REF!</f>
        <v>#REF!</v>
      </c>
      <c r="I88" s="11" t="s">
        <v>8</v>
      </c>
      <c r="J88" s="29" t="e">
        <f>H88/H91</f>
        <v>#REF!</v>
      </c>
      <c r="K88" s="181"/>
      <c r="L88" s="181"/>
      <c r="M88" s="252"/>
      <c r="N88" s="59">
        <v>145</v>
      </c>
      <c r="O88" s="59" t="e">
        <f>N88*J88</f>
        <v>#REF!</v>
      </c>
      <c r="P88" s="184"/>
      <c r="Q88" s="130" t="e">
        <f>H88*N88</f>
        <v>#REF!</v>
      </c>
    </row>
    <row r="89" spans="3:17" x14ac:dyDescent="0.25">
      <c r="C89" s="179"/>
      <c r="D89" s="38" t="s">
        <v>2</v>
      </c>
      <c r="E89" s="39" t="s">
        <v>24</v>
      </c>
      <c r="F89" s="40">
        <v>46023</v>
      </c>
      <c r="G89" s="40">
        <v>46387</v>
      </c>
      <c r="H89" s="10" t="e">
        <f>H88</f>
        <v>#REF!</v>
      </c>
      <c r="I89" s="11" t="s">
        <v>8</v>
      </c>
      <c r="J89" s="29" t="e">
        <f>H89/H91</f>
        <v>#REF!</v>
      </c>
      <c r="K89" s="181"/>
      <c r="L89" s="181"/>
      <c r="M89" s="252"/>
      <c r="N89" s="59">
        <v>154</v>
      </c>
      <c r="O89" s="59" t="e">
        <f>N89*J89</f>
        <v>#REF!</v>
      </c>
      <c r="P89" s="184"/>
      <c r="Q89" s="130" t="e">
        <f>H89*N89</f>
        <v>#REF!</v>
      </c>
    </row>
    <row r="90" spans="3:17" x14ac:dyDescent="0.25">
      <c r="C90" s="179"/>
      <c r="D90" s="64" t="s">
        <v>3</v>
      </c>
      <c r="E90" s="65" t="s">
        <v>25</v>
      </c>
      <c r="F90" s="66">
        <v>46388</v>
      </c>
      <c r="G90" s="66">
        <v>46752</v>
      </c>
      <c r="H90" s="10" t="e">
        <f>H89</f>
        <v>#REF!</v>
      </c>
      <c r="I90" s="11" t="s">
        <v>8</v>
      </c>
      <c r="J90" s="29" t="e">
        <f>H90/H91</f>
        <v>#REF!</v>
      </c>
      <c r="K90" s="188"/>
      <c r="L90" s="188"/>
      <c r="M90" s="252"/>
      <c r="N90" s="71">
        <v>163</v>
      </c>
      <c r="O90" s="59" t="e">
        <f>N90*J90</f>
        <v>#REF!</v>
      </c>
      <c r="P90" s="196"/>
      <c r="Q90" s="130" t="e">
        <f>H90*N90</f>
        <v>#REF!</v>
      </c>
    </row>
    <row r="91" spans="3:17" x14ac:dyDescent="0.25">
      <c r="C91" s="172" t="s">
        <v>96</v>
      </c>
      <c r="D91" s="173"/>
      <c r="E91" s="173"/>
      <c r="F91" s="173"/>
      <c r="G91" s="174"/>
      <c r="H91" s="106" t="e">
        <f>SUM(H87:H90)</f>
        <v>#REF!</v>
      </c>
      <c r="I91" s="107" t="s">
        <v>8</v>
      </c>
      <c r="J91" s="185"/>
      <c r="K91" s="186"/>
      <c r="L91" s="186"/>
      <c r="M91" s="186"/>
      <c r="N91" s="186"/>
      <c r="O91" s="186"/>
      <c r="P91" s="186"/>
      <c r="Q91" s="187"/>
    </row>
    <row r="92" spans="3:17" x14ac:dyDescent="0.25">
      <c r="C92" s="172" t="s">
        <v>95</v>
      </c>
      <c r="D92" s="173"/>
      <c r="E92" s="173"/>
      <c r="F92" s="173"/>
      <c r="G92" s="174"/>
      <c r="H92" s="106" t="e">
        <f>H91</f>
        <v>#REF!</v>
      </c>
      <c r="I92" s="107" t="s">
        <v>8</v>
      </c>
      <c r="J92" s="175" t="e">
        <f>SUM(Q87:Q90)</f>
        <v>#REF!</v>
      </c>
      <c r="K92" s="176"/>
      <c r="L92" s="176"/>
      <c r="M92" s="176"/>
      <c r="N92" s="176"/>
      <c r="O92" s="176"/>
      <c r="P92" s="176"/>
      <c r="Q92" s="177"/>
    </row>
    <row r="93" spans="3:17" x14ac:dyDescent="0.25">
      <c r="C93" s="73"/>
      <c r="D93" s="62"/>
      <c r="E93" s="39"/>
      <c r="F93" s="41"/>
      <c r="G93" s="41"/>
      <c r="H93" s="74"/>
      <c r="I93" s="11"/>
      <c r="J93" s="75"/>
      <c r="K93" s="63"/>
      <c r="L93" s="63"/>
      <c r="M93" s="76"/>
      <c r="N93" s="76"/>
      <c r="O93" s="76"/>
      <c r="P93" s="108"/>
      <c r="Q93" s="132"/>
    </row>
    <row r="94" spans="3:17" ht="15" customHeight="1" x14ac:dyDescent="0.25">
      <c r="C94" s="199"/>
      <c r="D94" s="200"/>
      <c r="E94" s="200"/>
      <c r="F94" s="200"/>
      <c r="G94" s="201"/>
      <c r="H94" s="190" t="s">
        <v>21</v>
      </c>
      <c r="I94" s="190" t="s">
        <v>29</v>
      </c>
      <c r="J94" s="202" t="s">
        <v>20</v>
      </c>
      <c r="K94" s="190" t="s">
        <v>30</v>
      </c>
      <c r="L94" s="190" t="s">
        <v>39</v>
      </c>
      <c r="M94" s="190" t="s">
        <v>40</v>
      </c>
      <c r="N94" s="190" t="s">
        <v>10</v>
      </c>
      <c r="O94" s="56"/>
      <c r="P94" s="190" t="s">
        <v>18</v>
      </c>
      <c r="Q94" s="204" t="s">
        <v>9</v>
      </c>
    </row>
    <row r="95" spans="3:17" ht="27.75" customHeight="1" x14ac:dyDescent="0.25">
      <c r="C95" s="101"/>
      <c r="D95" s="102"/>
      <c r="E95" s="102" t="s">
        <v>6</v>
      </c>
      <c r="F95" s="103" t="s">
        <v>13</v>
      </c>
      <c r="G95" s="104" t="s">
        <v>16</v>
      </c>
      <c r="H95" s="192"/>
      <c r="I95" s="192"/>
      <c r="J95" s="203"/>
      <c r="K95" s="192"/>
      <c r="L95" s="192"/>
      <c r="M95" s="191"/>
      <c r="N95" s="192"/>
      <c r="O95" s="58"/>
      <c r="P95" s="191"/>
      <c r="Q95" s="205"/>
    </row>
    <row r="96" spans="3:17" x14ac:dyDescent="0.25">
      <c r="C96" s="178" t="s">
        <v>106</v>
      </c>
      <c r="D96" s="38" t="s">
        <v>0</v>
      </c>
      <c r="E96" s="39" t="s">
        <v>17</v>
      </c>
      <c r="F96" s="40">
        <v>45474</v>
      </c>
      <c r="G96" s="40">
        <v>45657</v>
      </c>
      <c r="H96" s="18" t="e">
        <f>#REF!</f>
        <v>#REF!</v>
      </c>
      <c r="I96" s="19" t="s">
        <v>8</v>
      </c>
      <c r="J96" s="29" t="e">
        <f>H96/$H100</f>
        <v>#REF!</v>
      </c>
      <c r="K96" s="180" t="s">
        <v>90</v>
      </c>
      <c r="L96" s="182" t="s">
        <v>60</v>
      </c>
      <c r="M96" s="252">
        <v>1</v>
      </c>
      <c r="N96" s="59">
        <v>130</v>
      </c>
      <c r="O96" s="59" t="e">
        <f>N96*J96</f>
        <v>#REF!</v>
      </c>
      <c r="P96" s="183" t="e">
        <f>J96*N96+J97*N97+J98*N98+J99*N99</f>
        <v>#REF!</v>
      </c>
      <c r="Q96" s="130" t="e">
        <f>H96*N96</f>
        <v>#REF!</v>
      </c>
    </row>
    <row r="97" spans="3:17" x14ac:dyDescent="0.25">
      <c r="C97" s="179"/>
      <c r="D97" s="38" t="s">
        <v>1</v>
      </c>
      <c r="E97" s="39" t="s">
        <v>23</v>
      </c>
      <c r="F97" s="40">
        <v>45658</v>
      </c>
      <c r="G97" s="40">
        <v>46022</v>
      </c>
      <c r="H97" s="10" t="e">
        <f>#REF!</f>
        <v>#REF!</v>
      </c>
      <c r="I97" s="11" t="s">
        <v>8</v>
      </c>
      <c r="J97" s="29" t="e">
        <f>H97/H100</f>
        <v>#REF!</v>
      </c>
      <c r="K97" s="181"/>
      <c r="L97" s="181"/>
      <c r="M97" s="252"/>
      <c r="N97" s="59">
        <v>145</v>
      </c>
      <c r="O97" s="59" t="e">
        <f>N97*J97</f>
        <v>#REF!</v>
      </c>
      <c r="P97" s="184"/>
      <c r="Q97" s="130" t="e">
        <f>H97*N97</f>
        <v>#REF!</v>
      </c>
    </row>
    <row r="98" spans="3:17" x14ac:dyDescent="0.25">
      <c r="C98" s="179"/>
      <c r="D98" s="38" t="s">
        <v>2</v>
      </c>
      <c r="E98" s="39" t="s">
        <v>24</v>
      </c>
      <c r="F98" s="40">
        <v>46023</v>
      </c>
      <c r="G98" s="40">
        <v>46387</v>
      </c>
      <c r="H98" s="10" t="e">
        <f>H97</f>
        <v>#REF!</v>
      </c>
      <c r="I98" s="11" t="s">
        <v>8</v>
      </c>
      <c r="J98" s="29" t="e">
        <f>H98/H100</f>
        <v>#REF!</v>
      </c>
      <c r="K98" s="181"/>
      <c r="L98" s="181"/>
      <c r="M98" s="252"/>
      <c r="N98" s="59">
        <v>154</v>
      </c>
      <c r="O98" s="59" t="e">
        <f>N98*J98</f>
        <v>#REF!</v>
      </c>
      <c r="P98" s="184"/>
      <c r="Q98" s="130" t="e">
        <f>H98*N98</f>
        <v>#REF!</v>
      </c>
    </row>
    <row r="99" spans="3:17" x14ac:dyDescent="0.25">
      <c r="C99" s="179"/>
      <c r="D99" s="64" t="s">
        <v>3</v>
      </c>
      <c r="E99" s="65" t="s">
        <v>25</v>
      </c>
      <c r="F99" s="66">
        <v>46388</v>
      </c>
      <c r="G99" s="66">
        <v>46752</v>
      </c>
      <c r="H99" s="10" t="e">
        <f>H98</f>
        <v>#REF!</v>
      </c>
      <c r="I99" s="11" t="s">
        <v>8</v>
      </c>
      <c r="J99" s="29" t="e">
        <f>H99/H100</f>
        <v>#REF!</v>
      </c>
      <c r="K99" s="188"/>
      <c r="L99" s="188"/>
      <c r="M99" s="252"/>
      <c r="N99" s="71">
        <v>163</v>
      </c>
      <c r="O99" s="59" t="e">
        <f>N99*J99</f>
        <v>#REF!</v>
      </c>
      <c r="P99" s="196"/>
      <c r="Q99" s="130" t="e">
        <f>H99*N99</f>
        <v>#REF!</v>
      </c>
    </row>
    <row r="100" spans="3:17" x14ac:dyDescent="0.25">
      <c r="C100" s="172" t="s">
        <v>96</v>
      </c>
      <c r="D100" s="173"/>
      <c r="E100" s="173"/>
      <c r="F100" s="173"/>
      <c r="G100" s="174"/>
      <c r="H100" s="106" t="e">
        <f>SUM(H96:H99)</f>
        <v>#REF!</v>
      </c>
      <c r="I100" s="107" t="s">
        <v>8</v>
      </c>
      <c r="J100" s="185"/>
      <c r="K100" s="186"/>
      <c r="L100" s="186"/>
      <c r="M100" s="186"/>
      <c r="N100" s="186"/>
      <c r="O100" s="186"/>
      <c r="P100" s="186"/>
      <c r="Q100" s="187"/>
    </row>
    <row r="101" spans="3:17" x14ac:dyDescent="0.25">
      <c r="C101" s="172" t="s">
        <v>95</v>
      </c>
      <c r="D101" s="173"/>
      <c r="E101" s="173"/>
      <c r="F101" s="173"/>
      <c r="G101" s="174"/>
      <c r="H101" s="106" t="e">
        <f>H100</f>
        <v>#REF!</v>
      </c>
      <c r="I101" s="107" t="s">
        <v>8</v>
      </c>
      <c r="J101" s="175" t="e">
        <f>SUM(Q96:Q99)</f>
        <v>#REF!</v>
      </c>
      <c r="K101" s="176"/>
      <c r="L101" s="176"/>
      <c r="M101" s="176"/>
      <c r="N101" s="176"/>
      <c r="O101" s="176"/>
      <c r="P101" s="176"/>
      <c r="Q101" s="177"/>
    </row>
    <row r="102" spans="3:17" x14ac:dyDescent="0.25">
      <c r="C102" s="73"/>
      <c r="D102" s="62"/>
      <c r="E102" s="39"/>
      <c r="F102" s="41"/>
      <c r="G102" s="41"/>
      <c r="H102" s="74"/>
      <c r="I102" s="11"/>
      <c r="J102" s="75"/>
      <c r="K102" s="63"/>
      <c r="L102" s="63"/>
      <c r="M102" s="76"/>
      <c r="N102" s="76"/>
      <c r="O102" s="76"/>
      <c r="P102" s="108"/>
      <c r="Q102" s="132"/>
    </row>
    <row r="103" spans="3:17" ht="15" customHeight="1" x14ac:dyDescent="0.25">
      <c r="C103" s="199"/>
      <c r="D103" s="200"/>
      <c r="E103" s="200"/>
      <c r="F103" s="200"/>
      <c r="G103" s="201"/>
      <c r="H103" s="190" t="s">
        <v>21</v>
      </c>
      <c r="I103" s="190" t="s">
        <v>29</v>
      </c>
      <c r="J103" s="202" t="s">
        <v>20</v>
      </c>
      <c r="K103" s="190" t="s">
        <v>30</v>
      </c>
      <c r="L103" s="190" t="s">
        <v>39</v>
      </c>
      <c r="M103" s="190" t="s">
        <v>40</v>
      </c>
      <c r="N103" s="190" t="s">
        <v>10</v>
      </c>
      <c r="O103" s="56"/>
      <c r="P103" s="190" t="s">
        <v>18</v>
      </c>
      <c r="Q103" s="204" t="s">
        <v>9</v>
      </c>
    </row>
    <row r="104" spans="3:17" ht="27.75" customHeight="1" x14ac:dyDescent="0.25">
      <c r="C104" s="101"/>
      <c r="D104" s="102"/>
      <c r="E104" s="102" t="s">
        <v>6</v>
      </c>
      <c r="F104" s="103" t="s">
        <v>13</v>
      </c>
      <c r="G104" s="104" t="s">
        <v>16</v>
      </c>
      <c r="H104" s="192"/>
      <c r="I104" s="192"/>
      <c r="J104" s="203"/>
      <c r="K104" s="192"/>
      <c r="L104" s="192"/>
      <c r="M104" s="191"/>
      <c r="N104" s="192"/>
      <c r="O104" s="58"/>
      <c r="P104" s="191"/>
      <c r="Q104" s="205"/>
    </row>
    <row r="105" spans="3:17" x14ac:dyDescent="0.25">
      <c r="C105" s="178" t="s">
        <v>107</v>
      </c>
      <c r="D105" s="38" t="s">
        <v>0</v>
      </c>
      <c r="E105" s="39" t="s">
        <v>17</v>
      </c>
      <c r="F105" s="40">
        <v>45505</v>
      </c>
      <c r="G105" s="40">
        <v>45657</v>
      </c>
      <c r="H105" s="18" t="e">
        <f>#REF!</f>
        <v>#REF!</v>
      </c>
      <c r="I105" s="19" t="s">
        <v>8</v>
      </c>
      <c r="J105" s="29" t="e">
        <f>H105/$H109</f>
        <v>#REF!</v>
      </c>
      <c r="K105" s="180" t="s">
        <v>87</v>
      </c>
      <c r="L105" s="182" t="s">
        <v>77</v>
      </c>
      <c r="M105" s="252">
        <v>1</v>
      </c>
      <c r="N105" s="59">
        <v>130</v>
      </c>
      <c r="O105" s="59" t="e">
        <f>N105*J105</f>
        <v>#REF!</v>
      </c>
      <c r="P105" s="183" t="e">
        <f>J105*N105+J106*N106+J107*N107+J108*N108</f>
        <v>#REF!</v>
      </c>
      <c r="Q105" s="130" t="e">
        <f>H105*N105</f>
        <v>#REF!</v>
      </c>
    </row>
    <row r="106" spans="3:17" x14ac:dyDescent="0.25">
      <c r="C106" s="179"/>
      <c r="D106" s="38" t="s">
        <v>1</v>
      </c>
      <c r="E106" s="39" t="s">
        <v>23</v>
      </c>
      <c r="F106" s="40">
        <v>45658</v>
      </c>
      <c r="G106" s="40">
        <v>46022</v>
      </c>
      <c r="H106" s="10" t="e">
        <f>#REF!</f>
        <v>#REF!</v>
      </c>
      <c r="I106" s="11" t="s">
        <v>8</v>
      </c>
      <c r="J106" s="29" t="e">
        <f>H106/H109</f>
        <v>#REF!</v>
      </c>
      <c r="K106" s="181"/>
      <c r="L106" s="181"/>
      <c r="M106" s="252"/>
      <c r="N106" s="59">
        <v>145</v>
      </c>
      <c r="O106" s="59" t="e">
        <f>N106*J106</f>
        <v>#REF!</v>
      </c>
      <c r="P106" s="184"/>
      <c r="Q106" s="130" t="e">
        <f>H106*N106</f>
        <v>#REF!</v>
      </c>
    </row>
    <row r="107" spans="3:17" x14ac:dyDescent="0.25">
      <c r="C107" s="179"/>
      <c r="D107" s="38" t="s">
        <v>2</v>
      </c>
      <c r="E107" s="39" t="s">
        <v>24</v>
      </c>
      <c r="F107" s="40">
        <v>46023</v>
      </c>
      <c r="G107" s="40">
        <v>46387</v>
      </c>
      <c r="H107" s="10" t="e">
        <f>H106</f>
        <v>#REF!</v>
      </c>
      <c r="I107" s="11" t="s">
        <v>8</v>
      </c>
      <c r="J107" s="29" t="e">
        <f>H107/H109</f>
        <v>#REF!</v>
      </c>
      <c r="K107" s="181"/>
      <c r="L107" s="181"/>
      <c r="M107" s="252"/>
      <c r="N107" s="59">
        <v>154</v>
      </c>
      <c r="O107" s="59" t="e">
        <f>N107*J107</f>
        <v>#REF!</v>
      </c>
      <c r="P107" s="184"/>
      <c r="Q107" s="130" t="e">
        <f>H107*N107</f>
        <v>#REF!</v>
      </c>
    </row>
    <row r="108" spans="3:17" x14ac:dyDescent="0.25">
      <c r="C108" s="179"/>
      <c r="D108" s="64" t="s">
        <v>3</v>
      </c>
      <c r="E108" s="65" t="s">
        <v>25</v>
      </c>
      <c r="F108" s="66">
        <v>46388</v>
      </c>
      <c r="G108" s="66">
        <v>46752</v>
      </c>
      <c r="H108" s="10" t="e">
        <f>H107</f>
        <v>#REF!</v>
      </c>
      <c r="I108" s="11" t="s">
        <v>8</v>
      </c>
      <c r="J108" s="29" t="e">
        <f>H108/H109</f>
        <v>#REF!</v>
      </c>
      <c r="K108" s="188"/>
      <c r="L108" s="188"/>
      <c r="M108" s="252"/>
      <c r="N108" s="71">
        <v>163</v>
      </c>
      <c r="O108" s="59" t="e">
        <f>N108*J108</f>
        <v>#REF!</v>
      </c>
      <c r="P108" s="196"/>
      <c r="Q108" s="130" t="e">
        <f>H108*N108</f>
        <v>#REF!</v>
      </c>
    </row>
    <row r="109" spans="3:17" x14ac:dyDescent="0.25">
      <c r="C109" s="172" t="s">
        <v>96</v>
      </c>
      <c r="D109" s="173"/>
      <c r="E109" s="173"/>
      <c r="F109" s="173"/>
      <c r="G109" s="174"/>
      <c r="H109" s="106" t="e">
        <f>SUM(H105:H108)</f>
        <v>#REF!</v>
      </c>
      <c r="I109" s="107" t="s">
        <v>8</v>
      </c>
      <c r="J109" s="185"/>
      <c r="K109" s="186"/>
      <c r="L109" s="186"/>
      <c r="M109" s="186"/>
      <c r="N109" s="186"/>
      <c r="O109" s="186"/>
      <c r="P109" s="186"/>
      <c r="Q109" s="187"/>
    </row>
    <row r="110" spans="3:17" x14ac:dyDescent="0.25">
      <c r="C110" s="172" t="s">
        <v>95</v>
      </c>
      <c r="D110" s="173"/>
      <c r="E110" s="173"/>
      <c r="F110" s="173"/>
      <c r="G110" s="174"/>
      <c r="H110" s="106" t="e">
        <f>H109</f>
        <v>#REF!</v>
      </c>
      <c r="I110" s="107" t="s">
        <v>8</v>
      </c>
      <c r="J110" s="175" t="e">
        <f>SUM(Q105:Q108)</f>
        <v>#REF!</v>
      </c>
      <c r="K110" s="176"/>
      <c r="L110" s="176"/>
      <c r="M110" s="176"/>
      <c r="N110" s="176"/>
      <c r="O110" s="176"/>
      <c r="P110" s="176"/>
      <c r="Q110" s="177"/>
    </row>
    <row r="111" spans="3:17" x14ac:dyDescent="0.25">
      <c r="C111" s="73"/>
      <c r="D111" s="62"/>
      <c r="E111" s="39"/>
      <c r="F111" s="41"/>
      <c r="G111" s="41"/>
      <c r="H111" s="74"/>
      <c r="I111" s="11"/>
      <c r="J111" s="75"/>
      <c r="K111" s="63"/>
      <c r="L111" s="63"/>
      <c r="M111" s="76"/>
      <c r="N111" s="76"/>
      <c r="O111" s="76"/>
      <c r="P111" s="108"/>
      <c r="Q111" s="132"/>
    </row>
    <row r="112" spans="3:17" ht="15" customHeight="1" x14ac:dyDescent="0.25">
      <c r="C112" s="199"/>
      <c r="D112" s="200"/>
      <c r="E112" s="200"/>
      <c r="F112" s="200"/>
      <c r="G112" s="201"/>
      <c r="H112" s="190" t="s">
        <v>21</v>
      </c>
      <c r="I112" s="190" t="s">
        <v>29</v>
      </c>
      <c r="J112" s="202" t="s">
        <v>20</v>
      </c>
      <c r="K112" s="190" t="s">
        <v>30</v>
      </c>
      <c r="L112" s="190" t="s">
        <v>39</v>
      </c>
      <c r="M112" s="190" t="s">
        <v>40</v>
      </c>
      <c r="N112" s="190" t="s">
        <v>10</v>
      </c>
      <c r="O112" s="56"/>
      <c r="P112" s="190" t="s">
        <v>18</v>
      </c>
      <c r="Q112" s="204" t="s">
        <v>9</v>
      </c>
    </row>
    <row r="113" spans="3:17" ht="27.75" customHeight="1" x14ac:dyDescent="0.25">
      <c r="C113" s="101"/>
      <c r="D113" s="102"/>
      <c r="E113" s="102" t="s">
        <v>6</v>
      </c>
      <c r="F113" s="103" t="s">
        <v>13</v>
      </c>
      <c r="G113" s="104" t="s">
        <v>16</v>
      </c>
      <c r="H113" s="192"/>
      <c r="I113" s="192"/>
      <c r="J113" s="203"/>
      <c r="K113" s="192"/>
      <c r="L113" s="192"/>
      <c r="M113" s="191"/>
      <c r="N113" s="192"/>
      <c r="O113" s="58"/>
      <c r="P113" s="191"/>
      <c r="Q113" s="205"/>
    </row>
    <row r="114" spans="3:17" x14ac:dyDescent="0.25">
      <c r="C114" s="178" t="s">
        <v>108</v>
      </c>
      <c r="D114" s="35" t="s">
        <v>0</v>
      </c>
      <c r="E114" s="39" t="s">
        <v>17</v>
      </c>
      <c r="F114" s="40">
        <v>45536</v>
      </c>
      <c r="G114" s="40">
        <v>45657</v>
      </c>
      <c r="H114" s="18" t="e">
        <f>#REF!</f>
        <v>#REF!</v>
      </c>
      <c r="I114" s="19" t="s">
        <v>8</v>
      </c>
      <c r="J114" s="29" t="e">
        <f>H114/$H118</f>
        <v>#REF!</v>
      </c>
      <c r="K114" s="189" t="s">
        <v>87</v>
      </c>
      <c r="L114" s="182" t="s">
        <v>77</v>
      </c>
      <c r="M114" s="252">
        <v>1</v>
      </c>
      <c r="N114" s="59">
        <v>130</v>
      </c>
      <c r="O114" s="59" t="e">
        <f>N114*J114</f>
        <v>#REF!</v>
      </c>
      <c r="P114" s="183" t="e">
        <f>J114*N114+J115*N115+J116*N116+J117*N117</f>
        <v>#REF!</v>
      </c>
      <c r="Q114" s="130" t="e">
        <f>H114*N114</f>
        <v>#REF!</v>
      </c>
    </row>
    <row r="115" spans="3:17" x14ac:dyDescent="0.25">
      <c r="C115" s="179"/>
      <c r="D115" s="38" t="s">
        <v>1</v>
      </c>
      <c r="E115" s="39" t="s">
        <v>23</v>
      </c>
      <c r="F115" s="40">
        <v>45658</v>
      </c>
      <c r="G115" s="40">
        <v>46022</v>
      </c>
      <c r="H115" s="10" t="e">
        <f>#REF!</f>
        <v>#REF!</v>
      </c>
      <c r="I115" s="11" t="s">
        <v>8</v>
      </c>
      <c r="J115" s="29" t="e">
        <f>H115/H118</f>
        <v>#REF!</v>
      </c>
      <c r="K115" s="181"/>
      <c r="L115" s="181"/>
      <c r="M115" s="252"/>
      <c r="N115" s="59">
        <v>145</v>
      </c>
      <c r="O115" s="59" t="e">
        <f>N115*J115</f>
        <v>#REF!</v>
      </c>
      <c r="P115" s="184"/>
      <c r="Q115" s="130" t="e">
        <f>H115*N115</f>
        <v>#REF!</v>
      </c>
    </row>
    <row r="116" spans="3:17" x14ac:dyDescent="0.25">
      <c r="C116" s="179"/>
      <c r="D116" s="38" t="s">
        <v>2</v>
      </c>
      <c r="E116" s="39" t="s">
        <v>24</v>
      </c>
      <c r="F116" s="40">
        <v>46023</v>
      </c>
      <c r="G116" s="40">
        <v>46387</v>
      </c>
      <c r="H116" s="10" t="e">
        <f>H115</f>
        <v>#REF!</v>
      </c>
      <c r="I116" s="11" t="s">
        <v>8</v>
      </c>
      <c r="J116" s="29" t="e">
        <f>H116/H118</f>
        <v>#REF!</v>
      </c>
      <c r="K116" s="181"/>
      <c r="L116" s="181"/>
      <c r="M116" s="252"/>
      <c r="N116" s="59">
        <v>154</v>
      </c>
      <c r="O116" s="59" t="e">
        <f>N116*J116</f>
        <v>#REF!</v>
      </c>
      <c r="P116" s="184"/>
      <c r="Q116" s="130" t="e">
        <f>H116*N116</f>
        <v>#REF!</v>
      </c>
    </row>
    <row r="117" spans="3:17" x14ac:dyDescent="0.25">
      <c r="C117" s="179"/>
      <c r="D117" s="38" t="s">
        <v>3</v>
      </c>
      <c r="E117" s="39" t="s">
        <v>25</v>
      </c>
      <c r="F117" s="41">
        <v>46388</v>
      </c>
      <c r="G117" s="41">
        <v>46752</v>
      </c>
      <c r="H117" s="10" t="e">
        <f>H116</f>
        <v>#REF!</v>
      </c>
      <c r="I117" s="11" t="s">
        <v>8</v>
      </c>
      <c r="J117" s="29" t="e">
        <f>H117/H118</f>
        <v>#REF!</v>
      </c>
      <c r="K117" s="188"/>
      <c r="L117" s="181"/>
      <c r="M117" s="252"/>
      <c r="N117" s="71">
        <v>163</v>
      </c>
      <c r="O117" s="59" t="e">
        <f>N117*J117</f>
        <v>#REF!</v>
      </c>
      <c r="P117" s="196"/>
      <c r="Q117" s="130" t="e">
        <f>H117*N117</f>
        <v>#REF!</v>
      </c>
    </row>
    <row r="118" spans="3:17" x14ac:dyDescent="0.25">
      <c r="C118" s="172" t="s">
        <v>96</v>
      </c>
      <c r="D118" s="173"/>
      <c r="E118" s="173"/>
      <c r="F118" s="173"/>
      <c r="G118" s="174"/>
      <c r="H118" s="106" t="e">
        <f>SUM(H114:H117)</f>
        <v>#REF!</v>
      </c>
      <c r="I118" s="107" t="s">
        <v>8</v>
      </c>
      <c r="J118" s="185"/>
      <c r="K118" s="186"/>
      <c r="L118" s="186"/>
      <c r="M118" s="186"/>
      <c r="N118" s="186"/>
      <c r="O118" s="186"/>
      <c r="P118" s="186"/>
      <c r="Q118" s="187"/>
    </row>
    <row r="119" spans="3:17" x14ac:dyDescent="0.25">
      <c r="C119" s="172" t="s">
        <v>95</v>
      </c>
      <c r="D119" s="173"/>
      <c r="E119" s="173"/>
      <c r="F119" s="173"/>
      <c r="G119" s="174"/>
      <c r="H119" s="106" t="e">
        <f>H118</f>
        <v>#REF!</v>
      </c>
      <c r="I119" s="107" t="s">
        <v>8</v>
      </c>
      <c r="J119" s="175" t="e">
        <f>SUM(Q114:Q117)</f>
        <v>#REF!</v>
      </c>
      <c r="K119" s="176"/>
      <c r="L119" s="176"/>
      <c r="M119" s="176"/>
      <c r="N119" s="176"/>
      <c r="O119" s="176"/>
      <c r="P119" s="176"/>
      <c r="Q119" s="177"/>
    </row>
    <row r="120" spans="3:17" x14ac:dyDescent="0.25">
      <c r="C120" s="73"/>
      <c r="D120" s="62"/>
      <c r="E120" s="39"/>
      <c r="F120" s="41"/>
      <c r="G120" s="41"/>
      <c r="H120" s="74"/>
      <c r="I120" s="11"/>
      <c r="J120" s="75"/>
      <c r="K120" s="63"/>
      <c r="L120" s="63"/>
      <c r="M120" s="76"/>
      <c r="N120" s="76"/>
      <c r="O120" s="76"/>
      <c r="P120" s="108"/>
      <c r="Q120" s="132"/>
    </row>
    <row r="121" spans="3:17" ht="15" customHeight="1" x14ac:dyDescent="0.25">
      <c r="C121" s="199"/>
      <c r="D121" s="200"/>
      <c r="E121" s="200"/>
      <c r="F121" s="200"/>
      <c r="G121" s="201"/>
      <c r="H121" s="190" t="s">
        <v>21</v>
      </c>
      <c r="I121" s="190" t="s">
        <v>29</v>
      </c>
      <c r="J121" s="202" t="s">
        <v>20</v>
      </c>
      <c r="K121" s="190" t="s">
        <v>30</v>
      </c>
      <c r="L121" s="190" t="s">
        <v>39</v>
      </c>
      <c r="M121" s="190" t="s">
        <v>40</v>
      </c>
      <c r="N121" s="190" t="s">
        <v>10</v>
      </c>
      <c r="O121" s="56"/>
      <c r="P121" s="190" t="s">
        <v>18</v>
      </c>
      <c r="Q121" s="204" t="s">
        <v>9</v>
      </c>
    </row>
    <row r="122" spans="3:17" ht="27.75" customHeight="1" x14ac:dyDescent="0.25">
      <c r="C122" s="101"/>
      <c r="D122" s="102"/>
      <c r="E122" s="102" t="s">
        <v>6</v>
      </c>
      <c r="F122" s="103" t="s">
        <v>13</v>
      </c>
      <c r="G122" s="104" t="s">
        <v>16</v>
      </c>
      <c r="H122" s="192"/>
      <c r="I122" s="192"/>
      <c r="J122" s="203"/>
      <c r="K122" s="192"/>
      <c r="L122" s="192"/>
      <c r="M122" s="191"/>
      <c r="N122" s="192"/>
      <c r="O122" s="58"/>
      <c r="P122" s="191"/>
      <c r="Q122" s="205"/>
    </row>
    <row r="123" spans="3:17" x14ac:dyDescent="0.25">
      <c r="C123" s="178" t="s">
        <v>109</v>
      </c>
      <c r="D123" s="35" t="s">
        <v>0</v>
      </c>
      <c r="E123" s="36" t="s">
        <v>17</v>
      </c>
      <c r="F123" s="37">
        <v>45474</v>
      </c>
      <c r="G123" s="37">
        <v>45657</v>
      </c>
      <c r="H123" s="18" t="e">
        <f>#REF!</f>
        <v>#REF!</v>
      </c>
      <c r="I123" s="19" t="s">
        <v>8</v>
      </c>
      <c r="J123" s="29" t="e">
        <f>H123/$H127</f>
        <v>#REF!</v>
      </c>
      <c r="K123" s="180" t="s">
        <v>87</v>
      </c>
      <c r="L123" s="182" t="s">
        <v>60</v>
      </c>
      <c r="M123" s="252">
        <v>1</v>
      </c>
      <c r="N123" s="59">
        <v>130</v>
      </c>
      <c r="O123" s="59" t="e">
        <f>N123*J123</f>
        <v>#REF!</v>
      </c>
      <c r="P123" s="183" t="e">
        <f>J123*N123+J124*N124+J125*N125+J126*N126</f>
        <v>#REF!</v>
      </c>
      <c r="Q123" s="130" t="e">
        <f>H123*N123</f>
        <v>#REF!</v>
      </c>
    </row>
    <row r="124" spans="3:17" x14ac:dyDescent="0.25">
      <c r="C124" s="179"/>
      <c r="D124" s="38" t="s">
        <v>1</v>
      </c>
      <c r="E124" s="39" t="s">
        <v>23</v>
      </c>
      <c r="F124" s="40">
        <v>45658</v>
      </c>
      <c r="G124" s="40">
        <v>46022</v>
      </c>
      <c r="H124" s="10" t="e">
        <f>#REF!</f>
        <v>#REF!</v>
      </c>
      <c r="I124" s="11" t="s">
        <v>8</v>
      </c>
      <c r="J124" s="29" t="e">
        <f>H124/H127</f>
        <v>#REF!</v>
      </c>
      <c r="K124" s="181"/>
      <c r="L124" s="181"/>
      <c r="M124" s="252"/>
      <c r="N124" s="59">
        <v>145</v>
      </c>
      <c r="O124" s="59" t="e">
        <f>N124*J124</f>
        <v>#REF!</v>
      </c>
      <c r="P124" s="184"/>
      <c r="Q124" s="130" t="e">
        <f>H124*N124</f>
        <v>#REF!</v>
      </c>
    </row>
    <row r="125" spans="3:17" x14ac:dyDescent="0.25">
      <c r="C125" s="179"/>
      <c r="D125" s="38" t="s">
        <v>2</v>
      </c>
      <c r="E125" s="39" t="s">
        <v>24</v>
      </c>
      <c r="F125" s="40">
        <v>46023</v>
      </c>
      <c r="G125" s="40">
        <v>46387</v>
      </c>
      <c r="H125" s="10" t="e">
        <f>H124</f>
        <v>#REF!</v>
      </c>
      <c r="I125" s="11" t="s">
        <v>8</v>
      </c>
      <c r="J125" s="29" t="e">
        <f>H125/H127</f>
        <v>#REF!</v>
      </c>
      <c r="K125" s="181"/>
      <c r="L125" s="181"/>
      <c r="M125" s="252"/>
      <c r="N125" s="59">
        <v>154</v>
      </c>
      <c r="O125" s="59" t="e">
        <f>N125*J125</f>
        <v>#REF!</v>
      </c>
      <c r="P125" s="184"/>
      <c r="Q125" s="130" t="e">
        <f>H125*N125</f>
        <v>#REF!</v>
      </c>
    </row>
    <row r="126" spans="3:17" x14ac:dyDescent="0.25">
      <c r="C126" s="179"/>
      <c r="D126" s="38" t="s">
        <v>3</v>
      </c>
      <c r="E126" s="39" t="s">
        <v>25</v>
      </c>
      <c r="F126" s="41">
        <v>46388</v>
      </c>
      <c r="G126" s="41">
        <v>46752</v>
      </c>
      <c r="H126" s="10" t="e">
        <f>H125</f>
        <v>#REF!</v>
      </c>
      <c r="I126" s="11" t="s">
        <v>8</v>
      </c>
      <c r="J126" s="29" t="e">
        <f>H126/H127</f>
        <v>#REF!</v>
      </c>
      <c r="K126" s="181"/>
      <c r="L126" s="181"/>
      <c r="M126" s="252"/>
      <c r="N126" s="71">
        <v>163</v>
      </c>
      <c r="O126" s="59" t="e">
        <f>N126*J126</f>
        <v>#REF!</v>
      </c>
      <c r="P126" s="196"/>
      <c r="Q126" s="130" t="e">
        <f>H126*N126</f>
        <v>#REF!</v>
      </c>
    </row>
    <row r="127" spans="3:17" x14ac:dyDescent="0.25">
      <c r="C127" s="172" t="s">
        <v>96</v>
      </c>
      <c r="D127" s="173"/>
      <c r="E127" s="173"/>
      <c r="F127" s="173"/>
      <c r="G127" s="174"/>
      <c r="H127" s="106" t="e">
        <f>SUM(H123:H126)</f>
        <v>#REF!</v>
      </c>
      <c r="I127" s="107" t="s">
        <v>8</v>
      </c>
      <c r="J127" s="185"/>
      <c r="K127" s="186"/>
      <c r="L127" s="186"/>
      <c r="M127" s="186"/>
      <c r="N127" s="186"/>
      <c r="O127" s="186"/>
      <c r="P127" s="186"/>
      <c r="Q127" s="187"/>
    </row>
    <row r="128" spans="3:17" x14ac:dyDescent="0.25">
      <c r="C128" s="172" t="s">
        <v>95</v>
      </c>
      <c r="D128" s="173"/>
      <c r="E128" s="173"/>
      <c r="F128" s="173"/>
      <c r="G128" s="174"/>
      <c r="H128" s="106" t="e">
        <f>H127</f>
        <v>#REF!</v>
      </c>
      <c r="I128" s="107" t="s">
        <v>8</v>
      </c>
      <c r="J128" s="175" t="e">
        <f>SUM(Q123:Q126)</f>
        <v>#REF!</v>
      </c>
      <c r="K128" s="176"/>
      <c r="L128" s="176"/>
      <c r="M128" s="176"/>
      <c r="N128" s="176"/>
      <c r="O128" s="176"/>
      <c r="P128" s="176"/>
      <c r="Q128" s="177"/>
    </row>
    <row r="129" spans="3:17" x14ac:dyDescent="0.25">
      <c r="C129" s="73"/>
      <c r="D129" s="62"/>
      <c r="E129" s="39"/>
      <c r="F129" s="41"/>
      <c r="G129" s="41"/>
      <c r="H129" s="74"/>
      <c r="I129" s="11"/>
      <c r="J129" s="75"/>
      <c r="K129" s="63"/>
      <c r="L129" s="63"/>
      <c r="M129" s="76"/>
      <c r="N129" s="76"/>
      <c r="O129" s="76"/>
      <c r="P129" s="108"/>
      <c r="Q129" s="132"/>
    </row>
    <row r="130" spans="3:17" s="105" customFormat="1" x14ac:dyDescent="0.25">
      <c r="C130" s="172" t="s">
        <v>96</v>
      </c>
      <c r="D130" s="173"/>
      <c r="E130" s="173"/>
      <c r="F130" s="173"/>
      <c r="G130" s="174"/>
      <c r="H130" s="106" t="e">
        <f>'Opção 1 - Varejista '!I29</f>
        <v>#REF!</v>
      </c>
      <c r="I130" s="107" t="s">
        <v>8</v>
      </c>
      <c r="J130" s="185"/>
      <c r="K130" s="186"/>
      <c r="L130" s="186"/>
      <c r="M130" s="186"/>
      <c r="N130" s="186"/>
      <c r="O130" s="186"/>
      <c r="P130" s="186"/>
      <c r="Q130" s="187"/>
    </row>
    <row r="131" spans="3:17" s="105" customFormat="1" x14ac:dyDescent="0.25">
      <c r="C131" s="172" t="s">
        <v>95</v>
      </c>
      <c r="D131" s="173"/>
      <c r="E131" s="173"/>
      <c r="F131" s="173"/>
      <c r="G131" s="174"/>
      <c r="H131" s="106" t="e">
        <f>H130</f>
        <v>#REF!</v>
      </c>
      <c r="I131" s="107" t="s">
        <v>8</v>
      </c>
      <c r="J131" s="175" t="e">
        <f>SUM(J10,J92,J101,J110,J119,J128)</f>
        <v>#REF!</v>
      </c>
      <c r="K131" s="176"/>
      <c r="L131" s="176"/>
      <c r="M131" s="176"/>
      <c r="N131" s="176"/>
      <c r="O131" s="176"/>
      <c r="P131" s="176"/>
      <c r="Q131" s="177"/>
    </row>
    <row r="135" spans="3:17" x14ac:dyDescent="0.25">
      <c r="J135"/>
    </row>
  </sheetData>
  <mergeCells count="270">
    <mergeCell ref="C76:G76"/>
    <mergeCell ref="H76:H77"/>
    <mergeCell ref="I76:I77"/>
    <mergeCell ref="J76:J77"/>
    <mergeCell ref="K76:K77"/>
    <mergeCell ref="L76:L77"/>
    <mergeCell ref="C82:G82"/>
    <mergeCell ref="J82:Q82"/>
    <mergeCell ref="C83:G83"/>
    <mergeCell ref="J83:Q83"/>
    <mergeCell ref="M76:M77"/>
    <mergeCell ref="N76:N77"/>
    <mergeCell ref="P76:P77"/>
    <mergeCell ref="Q76:Q77"/>
    <mergeCell ref="C78:C81"/>
    <mergeCell ref="K78:K81"/>
    <mergeCell ref="L78:L81"/>
    <mergeCell ref="M78:M81"/>
    <mergeCell ref="P78:P81"/>
    <mergeCell ref="Q66:Q67"/>
    <mergeCell ref="C68:C71"/>
    <mergeCell ref="K68:K71"/>
    <mergeCell ref="L68:L71"/>
    <mergeCell ref="M68:M71"/>
    <mergeCell ref="P68:P71"/>
    <mergeCell ref="C72:G72"/>
    <mergeCell ref="J72:Q72"/>
    <mergeCell ref="C73:G73"/>
    <mergeCell ref="J73:Q73"/>
    <mergeCell ref="C66:G66"/>
    <mergeCell ref="H66:H67"/>
    <mergeCell ref="I66:I67"/>
    <mergeCell ref="J66:J67"/>
    <mergeCell ref="K66:K67"/>
    <mergeCell ref="L66:L67"/>
    <mergeCell ref="M66:M67"/>
    <mergeCell ref="N66:N67"/>
    <mergeCell ref="P66:P67"/>
    <mergeCell ref="Q57:Q58"/>
    <mergeCell ref="C59:C62"/>
    <mergeCell ref="K59:K62"/>
    <mergeCell ref="L59:L62"/>
    <mergeCell ref="M59:M62"/>
    <mergeCell ref="P59:P62"/>
    <mergeCell ref="C63:G63"/>
    <mergeCell ref="J63:Q63"/>
    <mergeCell ref="C64:G64"/>
    <mergeCell ref="J64:Q64"/>
    <mergeCell ref="C57:G57"/>
    <mergeCell ref="H57:H58"/>
    <mergeCell ref="I57:I58"/>
    <mergeCell ref="J57:J58"/>
    <mergeCell ref="K57:K58"/>
    <mergeCell ref="L57:L58"/>
    <mergeCell ref="M57:M58"/>
    <mergeCell ref="N57:N58"/>
    <mergeCell ref="P57:P58"/>
    <mergeCell ref="Q48:Q49"/>
    <mergeCell ref="C50:C53"/>
    <mergeCell ref="K50:K53"/>
    <mergeCell ref="L50:L53"/>
    <mergeCell ref="M50:M53"/>
    <mergeCell ref="P50:P53"/>
    <mergeCell ref="C54:G54"/>
    <mergeCell ref="J54:Q54"/>
    <mergeCell ref="C55:G55"/>
    <mergeCell ref="J55:Q55"/>
    <mergeCell ref="C48:G48"/>
    <mergeCell ref="H48:H49"/>
    <mergeCell ref="I48:I49"/>
    <mergeCell ref="J48:J49"/>
    <mergeCell ref="K48:K49"/>
    <mergeCell ref="L48:L49"/>
    <mergeCell ref="M48:M49"/>
    <mergeCell ref="N48:N49"/>
    <mergeCell ref="P48:P49"/>
    <mergeCell ref="C41:C44"/>
    <mergeCell ref="K41:K44"/>
    <mergeCell ref="L41:L44"/>
    <mergeCell ref="M41:M44"/>
    <mergeCell ref="P41:P44"/>
    <mergeCell ref="C45:G45"/>
    <mergeCell ref="J45:Q45"/>
    <mergeCell ref="C46:G46"/>
    <mergeCell ref="J46:Q46"/>
    <mergeCell ref="C36:G36"/>
    <mergeCell ref="J36:Q36"/>
    <mergeCell ref="C37:G37"/>
    <mergeCell ref="J37:Q37"/>
    <mergeCell ref="C39:G39"/>
    <mergeCell ref="H39:H40"/>
    <mergeCell ref="I39:I40"/>
    <mergeCell ref="J39:J40"/>
    <mergeCell ref="K39:K40"/>
    <mergeCell ref="L39:L40"/>
    <mergeCell ref="M39:M40"/>
    <mergeCell ref="N39:N40"/>
    <mergeCell ref="P39:P40"/>
    <mergeCell ref="Q39:Q40"/>
    <mergeCell ref="P30:P31"/>
    <mergeCell ref="Q30:Q31"/>
    <mergeCell ref="C32:C35"/>
    <mergeCell ref="K32:K35"/>
    <mergeCell ref="L32:L35"/>
    <mergeCell ref="M32:M35"/>
    <mergeCell ref="P32:P35"/>
    <mergeCell ref="C30:G30"/>
    <mergeCell ref="H30:H31"/>
    <mergeCell ref="I30:I31"/>
    <mergeCell ref="J30:J31"/>
    <mergeCell ref="K30:K31"/>
    <mergeCell ref="L30:L31"/>
    <mergeCell ref="M30:M31"/>
    <mergeCell ref="N30:N31"/>
    <mergeCell ref="C27:G27"/>
    <mergeCell ref="J27:Q27"/>
    <mergeCell ref="C28:G28"/>
    <mergeCell ref="J28:Q28"/>
    <mergeCell ref="M21:M22"/>
    <mergeCell ref="N21:N22"/>
    <mergeCell ref="P21:P22"/>
    <mergeCell ref="Q21:Q22"/>
    <mergeCell ref="C23:C26"/>
    <mergeCell ref="K23:K26"/>
    <mergeCell ref="L23:L26"/>
    <mergeCell ref="M23:M26"/>
    <mergeCell ref="P23:P26"/>
    <mergeCell ref="C131:G131"/>
    <mergeCell ref="J131:Q131"/>
    <mergeCell ref="C12:G12"/>
    <mergeCell ref="H12:H13"/>
    <mergeCell ref="I12:I13"/>
    <mergeCell ref="J12:J13"/>
    <mergeCell ref="K12:K13"/>
    <mergeCell ref="L12:L13"/>
    <mergeCell ref="M12:M13"/>
    <mergeCell ref="N12:N13"/>
    <mergeCell ref="C127:G127"/>
    <mergeCell ref="J127:Q127"/>
    <mergeCell ref="C128:G128"/>
    <mergeCell ref="J128:Q128"/>
    <mergeCell ref="C130:G130"/>
    <mergeCell ref="J130:Q130"/>
    <mergeCell ref="M121:M122"/>
    <mergeCell ref="C18:G18"/>
    <mergeCell ref="J18:Q18"/>
    <mergeCell ref="C19:G19"/>
    <mergeCell ref="J19:Q19"/>
    <mergeCell ref="C21:G21"/>
    <mergeCell ref="H21:H22"/>
    <mergeCell ref="I21:I22"/>
    <mergeCell ref="C123:C126"/>
    <mergeCell ref="K123:K126"/>
    <mergeCell ref="L123:L126"/>
    <mergeCell ref="M123:M126"/>
    <mergeCell ref="P123:P126"/>
    <mergeCell ref="C118:G118"/>
    <mergeCell ref="J118:Q118"/>
    <mergeCell ref="C119:G119"/>
    <mergeCell ref="J119:Q119"/>
    <mergeCell ref="C121:G121"/>
    <mergeCell ref="H121:H122"/>
    <mergeCell ref="I121:I122"/>
    <mergeCell ref="J121:J122"/>
    <mergeCell ref="K121:K122"/>
    <mergeCell ref="L121:L122"/>
    <mergeCell ref="Q112:Q113"/>
    <mergeCell ref="C114:C117"/>
    <mergeCell ref="K114:K117"/>
    <mergeCell ref="L114:L117"/>
    <mergeCell ref="M114:M117"/>
    <mergeCell ref="P114:P117"/>
    <mergeCell ref="N121:N122"/>
    <mergeCell ref="P121:P122"/>
    <mergeCell ref="Q121:Q122"/>
    <mergeCell ref="C112:G112"/>
    <mergeCell ref="H112:H113"/>
    <mergeCell ref="I112:I113"/>
    <mergeCell ref="J112:J113"/>
    <mergeCell ref="K112:K113"/>
    <mergeCell ref="L112:L113"/>
    <mergeCell ref="M112:M113"/>
    <mergeCell ref="N112:N113"/>
    <mergeCell ref="P112:P113"/>
    <mergeCell ref="Q103:Q104"/>
    <mergeCell ref="C105:C108"/>
    <mergeCell ref="K105:K108"/>
    <mergeCell ref="L105:L108"/>
    <mergeCell ref="M105:M108"/>
    <mergeCell ref="P105:P108"/>
    <mergeCell ref="C109:G109"/>
    <mergeCell ref="J109:Q109"/>
    <mergeCell ref="C110:G110"/>
    <mergeCell ref="J110:Q110"/>
    <mergeCell ref="C103:G103"/>
    <mergeCell ref="H103:H104"/>
    <mergeCell ref="I103:I104"/>
    <mergeCell ref="J103:J104"/>
    <mergeCell ref="K103:K104"/>
    <mergeCell ref="L103:L104"/>
    <mergeCell ref="M103:M104"/>
    <mergeCell ref="N103:N104"/>
    <mergeCell ref="P103:P104"/>
    <mergeCell ref="Q94:Q95"/>
    <mergeCell ref="C96:C99"/>
    <mergeCell ref="K96:K99"/>
    <mergeCell ref="L96:L99"/>
    <mergeCell ref="M96:M99"/>
    <mergeCell ref="P96:P99"/>
    <mergeCell ref="C100:G100"/>
    <mergeCell ref="J100:Q100"/>
    <mergeCell ref="C101:G101"/>
    <mergeCell ref="J101:Q101"/>
    <mergeCell ref="C94:G94"/>
    <mergeCell ref="H94:H95"/>
    <mergeCell ref="I94:I95"/>
    <mergeCell ref="J94:J95"/>
    <mergeCell ref="K94:K95"/>
    <mergeCell ref="L94:L95"/>
    <mergeCell ref="M94:M95"/>
    <mergeCell ref="N94:N95"/>
    <mergeCell ref="P94:P95"/>
    <mergeCell ref="C87:C90"/>
    <mergeCell ref="K87:K90"/>
    <mergeCell ref="L87:L90"/>
    <mergeCell ref="M87:M90"/>
    <mergeCell ref="P87:P90"/>
    <mergeCell ref="C91:G91"/>
    <mergeCell ref="J91:Q91"/>
    <mergeCell ref="C92:G92"/>
    <mergeCell ref="J92:Q92"/>
    <mergeCell ref="C9:G9"/>
    <mergeCell ref="J9:Q9"/>
    <mergeCell ref="C10:G10"/>
    <mergeCell ref="J10:Q10"/>
    <mergeCell ref="C85:G85"/>
    <mergeCell ref="H85:H86"/>
    <mergeCell ref="I85:I86"/>
    <mergeCell ref="J85:J86"/>
    <mergeCell ref="K85:K86"/>
    <mergeCell ref="L85:L86"/>
    <mergeCell ref="M85:M86"/>
    <mergeCell ref="N85:N86"/>
    <mergeCell ref="P85:P86"/>
    <mergeCell ref="Q85:Q86"/>
    <mergeCell ref="P12:P13"/>
    <mergeCell ref="Q12:Q13"/>
    <mergeCell ref="C14:C17"/>
    <mergeCell ref="K14:K17"/>
    <mergeCell ref="L14:L17"/>
    <mergeCell ref="M14:M17"/>
    <mergeCell ref="P14:P17"/>
    <mergeCell ref="J21:J22"/>
    <mergeCell ref="K21:K22"/>
    <mergeCell ref="L21:L22"/>
    <mergeCell ref="M3:M4"/>
    <mergeCell ref="N3:N4"/>
    <mergeCell ref="P3:P4"/>
    <mergeCell ref="Q3:Q4"/>
    <mergeCell ref="C5:C8"/>
    <mergeCell ref="K5:K8"/>
    <mergeCell ref="L5:L8"/>
    <mergeCell ref="M5:M8"/>
    <mergeCell ref="P5:P8"/>
    <mergeCell ref="C3:G3"/>
    <mergeCell ref="H3:H4"/>
    <mergeCell ref="I3:I4"/>
    <mergeCell ref="J3:J4"/>
    <mergeCell ref="K3:K4"/>
    <mergeCell ref="L3:L4"/>
  </mergeCell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0BBE7-E550-4880-9FE6-11AE4A636DA0}">
  <sheetPr codeName="Planilha1">
    <tabColor theme="4" tint="0.79998168889431442"/>
    <pageSetUpPr fitToPage="1"/>
  </sheetPr>
  <dimension ref="C1:Y90"/>
  <sheetViews>
    <sheetView topLeftCell="C24" zoomScale="90" zoomScaleNormal="85" zoomScaleSheetLayoutView="100" zoomScalePageLayoutView="85" workbookViewId="0">
      <selection activeCell="O44" sqref="O44"/>
    </sheetView>
  </sheetViews>
  <sheetFormatPr defaultColWidth="0" defaultRowHeight="0" customHeight="1" zeroHeight="1" outlineLevelRow="1" x14ac:dyDescent="0.25"/>
  <cols>
    <col min="1" max="2" width="8.85546875" style="5" hidden="1" customWidth="1"/>
    <col min="3" max="3" width="28.5703125" style="5" customWidth="1"/>
    <col min="4" max="5" width="7.85546875" style="16" customWidth="1"/>
    <col min="6" max="6" width="3.85546875" style="5" bestFit="1" customWidth="1"/>
    <col min="7" max="7" width="22.85546875" style="5" bestFit="1" customWidth="1"/>
    <col min="8" max="8" width="10.85546875" style="17" customWidth="1"/>
    <col min="9" max="9" width="11.85546875" style="17" customWidth="1"/>
    <col min="10" max="10" width="11.5703125" style="17" customWidth="1"/>
    <col min="11" max="11" width="6.42578125" style="17" customWidth="1"/>
    <col min="12" max="12" width="16.140625" style="17" customWidth="1"/>
    <col min="13" max="13" width="10.28515625" style="17" customWidth="1"/>
    <col min="14" max="14" width="12.140625" style="17" bestFit="1" customWidth="1"/>
    <col min="15" max="15" width="12.5703125" style="17" bestFit="1" customWidth="1"/>
    <col min="16" max="16" width="11.42578125" style="4" customWidth="1"/>
    <col min="17" max="25" width="8.85546875" style="4" customWidth="1"/>
    <col min="26" max="16384" width="8.85546875" style="5" hidden="1"/>
  </cols>
  <sheetData>
    <row r="1" spans="4:25" ht="18" x14ac:dyDescent="0.25">
      <c r="D1" s="1"/>
      <c r="E1" s="1"/>
      <c r="F1" s="2"/>
      <c r="G1" s="2"/>
      <c r="H1" s="3"/>
      <c r="I1" s="3"/>
      <c r="J1" s="3"/>
      <c r="K1" s="3"/>
      <c r="L1" s="3"/>
      <c r="M1" s="3"/>
      <c r="N1" s="3"/>
      <c r="O1" s="3"/>
    </row>
    <row r="2" spans="4:25" ht="17.45" customHeight="1" x14ac:dyDescent="0.25">
      <c r="D2" s="1"/>
      <c r="E2" s="1"/>
      <c r="F2" s="2"/>
      <c r="G2" s="257" t="s">
        <v>12</v>
      </c>
      <c r="H2" s="257"/>
      <c r="I2" s="257"/>
      <c r="J2" s="257"/>
      <c r="K2" s="257"/>
      <c r="L2" s="257"/>
      <c r="M2" s="257"/>
      <c r="N2" s="257"/>
      <c r="O2" s="257"/>
    </row>
    <row r="3" spans="4:25" ht="26.25" x14ac:dyDescent="0.25">
      <c r="D3" s="1"/>
      <c r="E3" s="1"/>
      <c r="F3" s="2"/>
      <c r="G3" s="24"/>
      <c r="H3" s="24"/>
      <c r="I3" s="24"/>
      <c r="J3" s="24"/>
      <c r="K3" s="24"/>
      <c r="L3" s="24"/>
      <c r="M3" s="24"/>
      <c r="N3" s="24"/>
      <c r="O3" s="24"/>
    </row>
    <row r="4" spans="4:25" ht="5.45" customHeight="1" x14ac:dyDescent="0.25">
      <c r="D4" s="1"/>
      <c r="E4" s="1"/>
      <c r="F4" s="2"/>
      <c r="G4" s="24"/>
      <c r="H4" s="24"/>
      <c r="I4" s="24"/>
      <c r="J4" s="24"/>
      <c r="K4" s="24"/>
      <c r="L4" s="24"/>
      <c r="M4" s="24"/>
      <c r="N4" s="24"/>
      <c r="O4" s="24"/>
    </row>
    <row r="5" spans="4:25" ht="36.6" customHeight="1" x14ac:dyDescent="0.25">
      <c r="D5" s="6"/>
      <c r="E5" s="6"/>
      <c r="F5" s="2"/>
      <c r="G5" s="2"/>
      <c r="H5" s="3"/>
      <c r="I5" s="3"/>
      <c r="J5" s="3"/>
      <c r="K5" s="3"/>
      <c r="L5" s="3"/>
      <c r="M5" s="3"/>
      <c r="N5" s="3"/>
      <c r="O5" s="3"/>
    </row>
    <row r="6" spans="4:25" ht="18" customHeight="1" x14ac:dyDescent="0.25">
      <c r="D6" s="258" t="s">
        <v>11</v>
      </c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60"/>
    </row>
    <row r="7" spans="4:25" s="8" customFormat="1" ht="13.5" x14ac:dyDescent="0.25">
      <c r="D7" s="199" t="s">
        <v>5</v>
      </c>
      <c r="E7" s="200"/>
      <c r="F7" s="200"/>
      <c r="G7" s="200"/>
      <c r="H7" s="200"/>
      <c r="I7" s="201"/>
      <c r="J7" s="190" t="s">
        <v>21</v>
      </c>
      <c r="K7" s="193" t="s">
        <v>7</v>
      </c>
      <c r="L7" s="190" t="s">
        <v>20</v>
      </c>
      <c r="M7" s="190" t="s">
        <v>10</v>
      </c>
      <c r="N7" s="190" t="s">
        <v>18</v>
      </c>
      <c r="O7" s="193" t="s">
        <v>9</v>
      </c>
      <c r="P7" s="7"/>
      <c r="Q7" s="7"/>
      <c r="R7" s="7"/>
      <c r="S7" s="7"/>
      <c r="T7" s="7"/>
      <c r="U7" s="7"/>
      <c r="V7" s="7"/>
      <c r="W7" s="7"/>
      <c r="X7" s="7"/>
      <c r="Y7" s="7"/>
    </row>
    <row r="8" spans="4:25" s="8" customFormat="1" ht="55.15" customHeight="1" outlineLevel="1" x14ac:dyDescent="0.25">
      <c r="D8" s="22"/>
      <c r="E8" s="22"/>
      <c r="F8" s="23"/>
      <c r="G8" s="23" t="s">
        <v>6</v>
      </c>
      <c r="H8" s="25" t="s">
        <v>13</v>
      </c>
      <c r="I8" s="26" t="s">
        <v>16</v>
      </c>
      <c r="J8" s="255"/>
      <c r="K8" s="191"/>
      <c r="L8" s="192"/>
      <c r="M8" s="255"/>
      <c r="N8" s="191"/>
      <c r="O8" s="191"/>
      <c r="P8" s="7"/>
      <c r="Q8" s="7"/>
      <c r="R8" s="7"/>
      <c r="S8" s="7"/>
      <c r="T8" s="7"/>
      <c r="U8" s="7"/>
      <c r="V8" s="7"/>
      <c r="W8" s="7"/>
      <c r="X8" s="7"/>
      <c r="Y8" s="7"/>
    </row>
    <row r="9" spans="4:25" s="12" customFormat="1" ht="13.5" outlineLevel="1" x14ac:dyDescent="0.25">
      <c r="D9" s="261" t="s">
        <v>26</v>
      </c>
      <c r="E9" s="178" t="s">
        <v>28</v>
      </c>
      <c r="F9" s="35" t="s">
        <v>0</v>
      </c>
      <c r="G9" s="36" t="s">
        <v>22</v>
      </c>
      <c r="H9" s="37">
        <v>44958</v>
      </c>
      <c r="I9" s="37">
        <v>45291</v>
      </c>
      <c r="J9" s="18" t="e">
        <f>ROUND(SUM(#REF!),6)</f>
        <v>#REF!</v>
      </c>
      <c r="K9" s="19" t="s">
        <v>8</v>
      </c>
      <c r="L9" s="28" t="e">
        <f t="shared" ref="L9:L38" si="0">J9/SUM($J$9:$J$13)</f>
        <v>#REF!</v>
      </c>
      <c r="M9" s="54">
        <v>124.74</v>
      </c>
      <c r="N9" s="183" t="e">
        <f>L9*M9+L10*M10+L11*M11+L12*M12+L13*M13</f>
        <v>#REF!</v>
      </c>
      <c r="O9" s="27" t="e">
        <f t="shared" ref="O9:O38" si="1">J9*M9</f>
        <v>#REF!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4:25" s="12" customFormat="1" ht="15.6" customHeight="1" outlineLevel="1" x14ac:dyDescent="0.25">
      <c r="D10" s="194"/>
      <c r="E10" s="179"/>
      <c r="F10" s="38" t="s">
        <v>1</v>
      </c>
      <c r="G10" s="39" t="s">
        <v>17</v>
      </c>
      <c r="H10" s="40">
        <v>45292</v>
      </c>
      <c r="I10" s="40">
        <v>45657</v>
      </c>
      <c r="J10" s="10" t="e">
        <f>ROUND(SUM(#REF!),6)</f>
        <v>#REF!</v>
      </c>
      <c r="K10" s="11" t="s">
        <v>8</v>
      </c>
      <c r="L10" s="29" t="e">
        <f t="shared" si="0"/>
        <v>#REF!</v>
      </c>
      <c r="M10" s="55">
        <v>162.04</v>
      </c>
      <c r="N10" s="184"/>
      <c r="O10" s="27" t="e">
        <f t="shared" si="1"/>
        <v>#REF!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4:25" s="12" customFormat="1" ht="15.6" customHeight="1" outlineLevel="1" x14ac:dyDescent="0.25">
      <c r="D11" s="194"/>
      <c r="E11" s="179"/>
      <c r="F11" s="38" t="s">
        <v>2</v>
      </c>
      <c r="G11" s="39" t="s">
        <v>23</v>
      </c>
      <c r="H11" s="40">
        <v>45658</v>
      </c>
      <c r="I11" s="40">
        <v>46022</v>
      </c>
      <c r="J11" s="10" t="e">
        <f>ROUND(SUM(#REF!),6)</f>
        <v>#REF!</v>
      </c>
      <c r="K11" s="11" t="s">
        <v>8</v>
      </c>
      <c r="L11" s="29" t="e">
        <f t="shared" si="0"/>
        <v>#REF!</v>
      </c>
      <c r="M11" s="55">
        <v>169.86</v>
      </c>
      <c r="N11" s="184"/>
      <c r="O11" s="27" t="e">
        <f t="shared" si="1"/>
        <v>#REF!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4:25" s="12" customFormat="1" ht="15.6" customHeight="1" outlineLevel="1" x14ac:dyDescent="0.25">
      <c r="D12" s="194"/>
      <c r="E12" s="179"/>
      <c r="F12" s="38" t="s">
        <v>3</v>
      </c>
      <c r="G12" s="39" t="s">
        <v>24</v>
      </c>
      <c r="H12" s="40">
        <v>46023</v>
      </c>
      <c r="I12" s="40">
        <v>46387</v>
      </c>
      <c r="J12" s="10" t="e">
        <f>ROUND(SUM(#REF!),6)</f>
        <v>#REF!</v>
      </c>
      <c r="K12" s="11" t="s">
        <v>8</v>
      </c>
      <c r="L12" s="29" t="e">
        <f t="shared" si="0"/>
        <v>#REF!</v>
      </c>
      <c r="M12" s="55">
        <v>170.97</v>
      </c>
      <c r="N12" s="184"/>
      <c r="O12" s="27" t="e">
        <f t="shared" si="1"/>
        <v>#REF!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4:25" s="12" customFormat="1" ht="15.6" customHeight="1" outlineLevel="1" x14ac:dyDescent="0.25">
      <c r="D13" s="194"/>
      <c r="E13" s="195"/>
      <c r="F13" s="64" t="s">
        <v>4</v>
      </c>
      <c r="G13" s="65" t="s">
        <v>25</v>
      </c>
      <c r="H13" s="66">
        <v>46388</v>
      </c>
      <c r="I13" s="66">
        <v>46752</v>
      </c>
      <c r="J13" s="67" t="e">
        <f>J12</f>
        <v>#REF!</v>
      </c>
      <c r="K13" s="68" t="s">
        <v>8</v>
      </c>
      <c r="L13" s="69" t="e">
        <f t="shared" si="0"/>
        <v>#REF!</v>
      </c>
      <c r="M13" s="70">
        <v>170.97</v>
      </c>
      <c r="N13" s="196"/>
      <c r="O13" s="27" t="e">
        <f t="shared" si="1"/>
        <v>#REF!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4:25" s="12" customFormat="1" ht="15.6" customHeight="1" outlineLevel="1" x14ac:dyDescent="0.25">
      <c r="D14" s="194"/>
      <c r="E14" s="178" t="s">
        <v>32</v>
      </c>
      <c r="F14" s="35" t="s">
        <v>0</v>
      </c>
      <c r="G14" s="36" t="s">
        <v>22</v>
      </c>
      <c r="H14" s="37">
        <v>44958</v>
      </c>
      <c r="I14" s="37">
        <v>45291</v>
      </c>
      <c r="J14" s="18" t="e">
        <f>ROUND(SUM(#REF!),6)</f>
        <v>#REF!</v>
      </c>
      <c r="K14" s="19" t="s">
        <v>8</v>
      </c>
      <c r="L14" s="28" t="e">
        <f t="shared" si="0"/>
        <v>#REF!</v>
      </c>
      <c r="M14" s="54">
        <v>124.74</v>
      </c>
      <c r="N14" s="183" t="e">
        <f>L14*M14+L15*M15+L16*M16+L17*M17+L18*M18</f>
        <v>#REF!</v>
      </c>
      <c r="O14" s="27" t="e">
        <f t="shared" si="1"/>
        <v>#REF!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4:25" s="12" customFormat="1" ht="15.6" customHeight="1" outlineLevel="1" x14ac:dyDescent="0.25">
      <c r="D15" s="194"/>
      <c r="E15" s="179"/>
      <c r="F15" s="38" t="s">
        <v>1</v>
      </c>
      <c r="G15" s="39" t="s">
        <v>17</v>
      </c>
      <c r="H15" s="40">
        <v>45292</v>
      </c>
      <c r="I15" s="40">
        <v>45657</v>
      </c>
      <c r="J15" s="10" t="e">
        <f>ROUND(SUM(#REF!),6)</f>
        <v>#REF!</v>
      </c>
      <c r="K15" s="11" t="s">
        <v>8</v>
      </c>
      <c r="L15" s="29" t="e">
        <f t="shared" si="0"/>
        <v>#REF!</v>
      </c>
      <c r="M15" s="55">
        <v>162.04</v>
      </c>
      <c r="N15" s="184"/>
      <c r="O15" s="27" t="e">
        <f t="shared" si="1"/>
        <v>#REF!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4:25" s="12" customFormat="1" ht="15.6" customHeight="1" outlineLevel="1" x14ac:dyDescent="0.25">
      <c r="D16" s="194"/>
      <c r="E16" s="179"/>
      <c r="F16" s="38" t="s">
        <v>2</v>
      </c>
      <c r="G16" s="39" t="s">
        <v>23</v>
      </c>
      <c r="H16" s="40">
        <v>45658</v>
      </c>
      <c r="I16" s="40">
        <v>46022</v>
      </c>
      <c r="J16" s="10" t="e">
        <f>ROUND(SUM(#REF!),6)</f>
        <v>#REF!</v>
      </c>
      <c r="K16" s="11" t="s">
        <v>8</v>
      </c>
      <c r="L16" s="29" t="e">
        <f t="shared" si="0"/>
        <v>#REF!</v>
      </c>
      <c r="M16" s="55">
        <v>169.86</v>
      </c>
      <c r="N16" s="184"/>
      <c r="O16" s="27" t="e">
        <f t="shared" si="1"/>
        <v>#REF!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4:25" s="12" customFormat="1" ht="15.6" customHeight="1" outlineLevel="1" x14ac:dyDescent="0.25">
      <c r="D17" s="194"/>
      <c r="E17" s="179"/>
      <c r="F17" s="38" t="s">
        <v>3</v>
      </c>
      <c r="G17" s="39" t="s">
        <v>24</v>
      </c>
      <c r="H17" s="40">
        <v>46023</v>
      </c>
      <c r="I17" s="40">
        <v>46387</v>
      </c>
      <c r="J17" s="10" t="e">
        <f>ROUND(SUM(#REF!),6)</f>
        <v>#REF!</v>
      </c>
      <c r="K17" s="11" t="s">
        <v>8</v>
      </c>
      <c r="L17" s="29" t="e">
        <f t="shared" si="0"/>
        <v>#REF!</v>
      </c>
      <c r="M17" s="55">
        <v>170.97</v>
      </c>
      <c r="N17" s="184"/>
      <c r="O17" s="27" t="e">
        <f t="shared" si="1"/>
        <v>#REF!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4:25" s="12" customFormat="1" ht="15.6" customHeight="1" outlineLevel="1" x14ac:dyDescent="0.25">
      <c r="D18" s="194"/>
      <c r="E18" s="195"/>
      <c r="F18" s="64" t="s">
        <v>4</v>
      </c>
      <c r="G18" s="65" t="s">
        <v>25</v>
      </c>
      <c r="H18" s="66">
        <v>46388</v>
      </c>
      <c r="I18" s="66">
        <v>46752</v>
      </c>
      <c r="J18" s="67" t="e">
        <f>J17</f>
        <v>#REF!</v>
      </c>
      <c r="K18" s="68" t="s">
        <v>8</v>
      </c>
      <c r="L18" s="69" t="e">
        <f t="shared" si="0"/>
        <v>#REF!</v>
      </c>
      <c r="M18" s="70">
        <v>170.97</v>
      </c>
      <c r="N18" s="196"/>
      <c r="O18" s="27" t="e">
        <f t="shared" si="1"/>
        <v>#REF!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4:25" s="12" customFormat="1" ht="15.6" customHeight="1" outlineLevel="1" x14ac:dyDescent="0.25">
      <c r="D19" s="194"/>
      <c r="E19" s="178" t="s">
        <v>33</v>
      </c>
      <c r="F19" s="35" t="s">
        <v>0</v>
      </c>
      <c r="G19" s="36" t="s">
        <v>22</v>
      </c>
      <c r="H19" s="37">
        <v>44958</v>
      </c>
      <c r="I19" s="37">
        <v>45291</v>
      </c>
      <c r="J19" s="18" t="e">
        <f>ROUND(SUM(#REF!),6)</f>
        <v>#REF!</v>
      </c>
      <c r="K19" s="19" t="s">
        <v>8</v>
      </c>
      <c r="L19" s="28" t="e">
        <f t="shared" si="0"/>
        <v>#REF!</v>
      </c>
      <c r="M19" s="54">
        <v>124.74</v>
      </c>
      <c r="N19" s="183" t="e">
        <f>L19*M19+L20*M20+L21*M21+L22*M22+L23*M23</f>
        <v>#REF!</v>
      </c>
      <c r="O19" s="27" t="e">
        <f t="shared" si="1"/>
        <v>#REF!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4:25" s="12" customFormat="1" ht="15.6" customHeight="1" outlineLevel="1" x14ac:dyDescent="0.25">
      <c r="D20" s="194"/>
      <c r="E20" s="179"/>
      <c r="F20" s="38" t="s">
        <v>1</v>
      </c>
      <c r="G20" s="39" t="s">
        <v>17</v>
      </c>
      <c r="H20" s="40">
        <v>45292</v>
      </c>
      <c r="I20" s="40">
        <v>45657</v>
      </c>
      <c r="J20" s="10" t="e">
        <f>ROUND(SUM(#REF!),6)</f>
        <v>#REF!</v>
      </c>
      <c r="K20" s="11" t="s">
        <v>8</v>
      </c>
      <c r="L20" s="29" t="e">
        <f t="shared" si="0"/>
        <v>#REF!</v>
      </c>
      <c r="M20" s="55">
        <v>162.04</v>
      </c>
      <c r="N20" s="184"/>
      <c r="O20" s="27" t="e">
        <f t="shared" si="1"/>
        <v>#REF!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4:25" s="12" customFormat="1" ht="15.6" customHeight="1" outlineLevel="1" x14ac:dyDescent="0.25">
      <c r="D21" s="194"/>
      <c r="E21" s="179"/>
      <c r="F21" s="38" t="s">
        <v>2</v>
      </c>
      <c r="G21" s="39" t="s">
        <v>23</v>
      </c>
      <c r="H21" s="40">
        <v>45658</v>
      </c>
      <c r="I21" s="40">
        <v>46022</v>
      </c>
      <c r="J21" s="10" t="e">
        <f>ROUND(SUM(#REF!),6)</f>
        <v>#REF!</v>
      </c>
      <c r="K21" s="11" t="s">
        <v>8</v>
      </c>
      <c r="L21" s="29" t="e">
        <f t="shared" si="0"/>
        <v>#REF!</v>
      </c>
      <c r="M21" s="55">
        <v>169.86</v>
      </c>
      <c r="N21" s="184"/>
      <c r="O21" s="27" t="e">
        <f t="shared" si="1"/>
        <v>#REF!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4:25" s="12" customFormat="1" ht="15.6" customHeight="1" outlineLevel="1" x14ac:dyDescent="0.25">
      <c r="D22" s="194"/>
      <c r="E22" s="179"/>
      <c r="F22" s="38" t="s">
        <v>3</v>
      </c>
      <c r="G22" s="39" t="s">
        <v>24</v>
      </c>
      <c r="H22" s="40">
        <v>46023</v>
      </c>
      <c r="I22" s="40">
        <v>46387</v>
      </c>
      <c r="J22" s="10" t="e">
        <f>ROUND(SUM(#REF!),6)</f>
        <v>#REF!</v>
      </c>
      <c r="K22" s="11" t="s">
        <v>8</v>
      </c>
      <c r="L22" s="29" t="e">
        <f t="shared" si="0"/>
        <v>#REF!</v>
      </c>
      <c r="M22" s="55">
        <v>170.97</v>
      </c>
      <c r="N22" s="184"/>
      <c r="O22" s="27" t="e">
        <f t="shared" si="1"/>
        <v>#REF!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4:25" s="12" customFormat="1" ht="15.6" customHeight="1" outlineLevel="1" x14ac:dyDescent="0.25">
      <c r="D23" s="194"/>
      <c r="E23" s="195"/>
      <c r="F23" s="64" t="s">
        <v>4</v>
      </c>
      <c r="G23" s="65" t="s">
        <v>25</v>
      </c>
      <c r="H23" s="66">
        <v>46388</v>
      </c>
      <c r="I23" s="66">
        <v>46752</v>
      </c>
      <c r="J23" s="67" t="e">
        <f>J22</f>
        <v>#REF!</v>
      </c>
      <c r="K23" s="68" t="s">
        <v>8</v>
      </c>
      <c r="L23" s="69" t="e">
        <f t="shared" si="0"/>
        <v>#REF!</v>
      </c>
      <c r="M23" s="70">
        <v>170.97</v>
      </c>
      <c r="N23" s="196"/>
      <c r="O23" s="27" t="e">
        <f t="shared" si="1"/>
        <v>#REF!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4:25" s="12" customFormat="1" ht="15.6" customHeight="1" outlineLevel="1" x14ac:dyDescent="0.25">
      <c r="D24" s="194"/>
      <c r="E24" s="178" t="s">
        <v>34</v>
      </c>
      <c r="F24" s="35" t="s">
        <v>0</v>
      </c>
      <c r="G24" s="36" t="s">
        <v>22</v>
      </c>
      <c r="H24" s="37">
        <v>44958</v>
      </c>
      <c r="I24" s="37">
        <v>45291</v>
      </c>
      <c r="J24" s="18" t="e">
        <f>ROUND(SUM(#REF!),6)</f>
        <v>#REF!</v>
      </c>
      <c r="K24" s="19" t="s">
        <v>8</v>
      </c>
      <c r="L24" s="28" t="e">
        <f t="shared" si="0"/>
        <v>#REF!</v>
      </c>
      <c r="M24" s="54">
        <v>124.74</v>
      </c>
      <c r="N24" s="183" t="e">
        <f>L24*M24+L25*M25+L26*M26+L27*M27+L28*M28</f>
        <v>#REF!</v>
      </c>
      <c r="O24" s="27" t="e">
        <f t="shared" si="1"/>
        <v>#REF!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4:25" s="12" customFormat="1" ht="15.6" customHeight="1" outlineLevel="1" x14ac:dyDescent="0.25">
      <c r="D25" s="194"/>
      <c r="E25" s="179"/>
      <c r="F25" s="38" t="s">
        <v>1</v>
      </c>
      <c r="G25" s="39" t="s">
        <v>17</v>
      </c>
      <c r="H25" s="40">
        <v>45292</v>
      </c>
      <c r="I25" s="40">
        <v>45657</v>
      </c>
      <c r="J25" s="10" t="e">
        <f>ROUND(SUM(#REF!),6)</f>
        <v>#REF!</v>
      </c>
      <c r="K25" s="11" t="s">
        <v>8</v>
      </c>
      <c r="L25" s="29" t="e">
        <f t="shared" si="0"/>
        <v>#REF!</v>
      </c>
      <c r="M25" s="55">
        <v>162.04</v>
      </c>
      <c r="N25" s="184"/>
      <c r="O25" s="27" t="e">
        <f t="shared" si="1"/>
        <v>#REF!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4:25" s="12" customFormat="1" ht="15.6" customHeight="1" outlineLevel="1" x14ac:dyDescent="0.25">
      <c r="D26" s="194"/>
      <c r="E26" s="179"/>
      <c r="F26" s="38" t="s">
        <v>2</v>
      </c>
      <c r="G26" s="39" t="s">
        <v>23</v>
      </c>
      <c r="H26" s="40">
        <v>45658</v>
      </c>
      <c r="I26" s="40">
        <v>46022</v>
      </c>
      <c r="J26" s="10" t="e">
        <f>ROUND(SUM(#REF!),6)</f>
        <v>#REF!</v>
      </c>
      <c r="K26" s="11" t="s">
        <v>8</v>
      </c>
      <c r="L26" s="29" t="e">
        <f t="shared" si="0"/>
        <v>#REF!</v>
      </c>
      <c r="M26" s="55">
        <v>169.86</v>
      </c>
      <c r="N26" s="184"/>
      <c r="O26" s="27" t="e">
        <f t="shared" si="1"/>
        <v>#REF!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4:25" s="12" customFormat="1" ht="15.6" customHeight="1" outlineLevel="1" x14ac:dyDescent="0.25">
      <c r="D27" s="194"/>
      <c r="E27" s="179"/>
      <c r="F27" s="38" t="s">
        <v>3</v>
      </c>
      <c r="G27" s="39" t="s">
        <v>24</v>
      </c>
      <c r="H27" s="40">
        <v>46023</v>
      </c>
      <c r="I27" s="40">
        <v>46387</v>
      </c>
      <c r="J27" s="10" t="e">
        <f>ROUND(SUM(#REF!),6)</f>
        <v>#REF!</v>
      </c>
      <c r="K27" s="11" t="s">
        <v>8</v>
      </c>
      <c r="L27" s="29" t="e">
        <f t="shared" si="0"/>
        <v>#REF!</v>
      </c>
      <c r="M27" s="55">
        <v>170.97</v>
      </c>
      <c r="N27" s="184"/>
      <c r="O27" s="27" t="e">
        <f t="shared" si="1"/>
        <v>#REF!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4:25" s="12" customFormat="1" ht="15.6" customHeight="1" outlineLevel="1" x14ac:dyDescent="0.25">
      <c r="D28" s="194"/>
      <c r="E28" s="195"/>
      <c r="F28" s="64" t="s">
        <v>4</v>
      </c>
      <c r="G28" s="65" t="s">
        <v>25</v>
      </c>
      <c r="H28" s="66">
        <v>46388</v>
      </c>
      <c r="I28" s="66">
        <v>46752</v>
      </c>
      <c r="J28" s="67" t="e">
        <f>J27</f>
        <v>#REF!</v>
      </c>
      <c r="K28" s="68" t="s">
        <v>8</v>
      </c>
      <c r="L28" s="69" t="e">
        <f t="shared" si="0"/>
        <v>#REF!</v>
      </c>
      <c r="M28" s="70">
        <v>170.97</v>
      </c>
      <c r="N28" s="196"/>
      <c r="O28" s="27" t="e">
        <f t="shared" si="1"/>
        <v>#REF!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4:25" s="12" customFormat="1" ht="15.6" customHeight="1" outlineLevel="1" x14ac:dyDescent="0.25">
      <c r="D29" s="194"/>
      <c r="E29" s="178" t="s">
        <v>35</v>
      </c>
      <c r="F29" s="35" t="s">
        <v>0</v>
      </c>
      <c r="G29" s="36" t="s">
        <v>22</v>
      </c>
      <c r="H29" s="37">
        <v>44958</v>
      </c>
      <c r="I29" s="37">
        <v>45291</v>
      </c>
      <c r="J29" s="18" t="e">
        <f>ROUND(SUM(#REF!),6)</f>
        <v>#REF!</v>
      </c>
      <c r="K29" s="19" t="s">
        <v>8</v>
      </c>
      <c r="L29" s="28" t="e">
        <f t="shared" si="0"/>
        <v>#REF!</v>
      </c>
      <c r="M29" s="54">
        <v>124.74</v>
      </c>
      <c r="N29" s="183" t="e">
        <f>L29*M29+L30*M30+L31*M31+L32*M32+L33*M33</f>
        <v>#REF!</v>
      </c>
      <c r="O29" s="27" t="e">
        <f t="shared" si="1"/>
        <v>#REF!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4:25" s="12" customFormat="1" ht="15.6" customHeight="1" outlineLevel="1" x14ac:dyDescent="0.25">
      <c r="D30" s="194"/>
      <c r="E30" s="179"/>
      <c r="F30" s="38" t="s">
        <v>1</v>
      </c>
      <c r="G30" s="39" t="s">
        <v>17</v>
      </c>
      <c r="H30" s="40">
        <v>45292</v>
      </c>
      <c r="I30" s="40">
        <v>45657</v>
      </c>
      <c r="J30" s="10" t="e">
        <f>ROUND(SUM(#REF!),6)</f>
        <v>#REF!</v>
      </c>
      <c r="K30" s="11" t="s">
        <v>8</v>
      </c>
      <c r="L30" s="29" t="e">
        <f t="shared" si="0"/>
        <v>#REF!</v>
      </c>
      <c r="M30" s="55">
        <v>162.04</v>
      </c>
      <c r="N30" s="184"/>
      <c r="O30" s="27" t="e">
        <f t="shared" si="1"/>
        <v>#REF!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4:25" s="12" customFormat="1" ht="15.6" customHeight="1" outlineLevel="1" x14ac:dyDescent="0.25">
      <c r="D31" s="194"/>
      <c r="E31" s="179"/>
      <c r="F31" s="38" t="s">
        <v>2</v>
      </c>
      <c r="G31" s="39" t="s">
        <v>23</v>
      </c>
      <c r="H31" s="40">
        <v>45658</v>
      </c>
      <c r="I31" s="40">
        <v>46022</v>
      </c>
      <c r="J31" s="10" t="e">
        <f>ROUND(SUM(#REF!),6)</f>
        <v>#REF!</v>
      </c>
      <c r="K31" s="11" t="s">
        <v>8</v>
      </c>
      <c r="L31" s="29" t="e">
        <f t="shared" si="0"/>
        <v>#REF!</v>
      </c>
      <c r="M31" s="55">
        <v>169.86</v>
      </c>
      <c r="N31" s="184"/>
      <c r="O31" s="27" t="e">
        <f t="shared" si="1"/>
        <v>#REF!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4:25" s="12" customFormat="1" ht="15.6" customHeight="1" outlineLevel="1" x14ac:dyDescent="0.25">
      <c r="D32" s="194"/>
      <c r="E32" s="179"/>
      <c r="F32" s="38" t="s">
        <v>3</v>
      </c>
      <c r="G32" s="39" t="s">
        <v>24</v>
      </c>
      <c r="H32" s="40">
        <v>46023</v>
      </c>
      <c r="I32" s="40">
        <v>46387</v>
      </c>
      <c r="J32" s="10" t="e">
        <f>ROUND(SUM(#REF!),6)</f>
        <v>#REF!</v>
      </c>
      <c r="K32" s="11" t="s">
        <v>8</v>
      </c>
      <c r="L32" s="29" t="e">
        <f t="shared" si="0"/>
        <v>#REF!</v>
      </c>
      <c r="M32" s="55">
        <v>170.97</v>
      </c>
      <c r="N32" s="184"/>
      <c r="O32" s="27" t="e">
        <f t="shared" si="1"/>
        <v>#REF!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4:25" s="12" customFormat="1" ht="15.6" customHeight="1" outlineLevel="1" x14ac:dyDescent="0.25">
      <c r="D33" s="194"/>
      <c r="E33" s="195"/>
      <c r="F33" s="64" t="s">
        <v>4</v>
      </c>
      <c r="G33" s="65" t="s">
        <v>25</v>
      </c>
      <c r="H33" s="66">
        <v>46388</v>
      </c>
      <c r="I33" s="66">
        <v>46752</v>
      </c>
      <c r="J33" s="67" t="e">
        <f>J32</f>
        <v>#REF!</v>
      </c>
      <c r="K33" s="68" t="s">
        <v>8</v>
      </c>
      <c r="L33" s="69" t="e">
        <f t="shared" si="0"/>
        <v>#REF!</v>
      </c>
      <c r="M33" s="70">
        <v>170.97</v>
      </c>
      <c r="N33" s="196"/>
      <c r="O33" s="27" t="e">
        <f t="shared" si="1"/>
        <v>#REF!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4:25" s="12" customFormat="1" ht="13.5" outlineLevel="1" x14ac:dyDescent="0.25">
      <c r="D34" s="194"/>
      <c r="E34" s="178" t="s">
        <v>36</v>
      </c>
      <c r="F34" s="35" t="s">
        <v>0</v>
      </c>
      <c r="G34" s="36" t="s">
        <v>22</v>
      </c>
      <c r="H34" s="37">
        <v>44958</v>
      </c>
      <c r="I34" s="37">
        <v>45291</v>
      </c>
      <c r="J34" s="18" t="e">
        <f>ROUND(SUM(#REF!),6)</f>
        <v>#REF!</v>
      </c>
      <c r="K34" s="19" t="s">
        <v>8</v>
      </c>
      <c r="L34" s="28" t="e">
        <f t="shared" si="0"/>
        <v>#REF!</v>
      </c>
      <c r="M34" s="54">
        <v>124.74</v>
      </c>
      <c r="N34" s="183" t="e">
        <f>L34*M34+L35*M35+L36*M36+L37*M37+L38*M38</f>
        <v>#REF!</v>
      </c>
      <c r="O34" s="27" t="e">
        <f t="shared" si="1"/>
        <v>#REF!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4:25" s="12" customFormat="1" ht="15.6" customHeight="1" outlineLevel="1" x14ac:dyDescent="0.25">
      <c r="D35" s="194"/>
      <c r="E35" s="179"/>
      <c r="F35" s="38" t="s">
        <v>1</v>
      </c>
      <c r="G35" s="39" t="s">
        <v>17</v>
      </c>
      <c r="H35" s="40">
        <v>45292</v>
      </c>
      <c r="I35" s="40">
        <v>45657</v>
      </c>
      <c r="J35" s="10" t="e">
        <f>ROUND(SUM(#REF!),6)</f>
        <v>#REF!</v>
      </c>
      <c r="K35" s="11" t="s">
        <v>8</v>
      </c>
      <c r="L35" s="29" t="e">
        <f t="shared" si="0"/>
        <v>#REF!</v>
      </c>
      <c r="M35" s="55">
        <v>162.04</v>
      </c>
      <c r="N35" s="184"/>
      <c r="O35" s="27" t="e">
        <f t="shared" si="1"/>
        <v>#REF!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4:25" s="12" customFormat="1" ht="15.6" customHeight="1" outlineLevel="1" x14ac:dyDescent="0.25">
      <c r="D36" s="194"/>
      <c r="E36" s="179"/>
      <c r="F36" s="38" t="s">
        <v>2</v>
      </c>
      <c r="G36" s="39" t="s">
        <v>23</v>
      </c>
      <c r="H36" s="40">
        <v>45658</v>
      </c>
      <c r="I36" s="40">
        <v>46022</v>
      </c>
      <c r="J36" s="10" t="e">
        <f>ROUND(SUM(#REF!),6)</f>
        <v>#REF!</v>
      </c>
      <c r="K36" s="11" t="s">
        <v>8</v>
      </c>
      <c r="L36" s="29" t="e">
        <f t="shared" si="0"/>
        <v>#REF!</v>
      </c>
      <c r="M36" s="55">
        <v>169.86</v>
      </c>
      <c r="N36" s="184"/>
      <c r="O36" s="27" t="e">
        <f t="shared" si="1"/>
        <v>#REF!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4:25" s="12" customFormat="1" ht="15.6" customHeight="1" outlineLevel="1" x14ac:dyDescent="0.25">
      <c r="D37" s="194"/>
      <c r="E37" s="179"/>
      <c r="F37" s="38" t="s">
        <v>3</v>
      </c>
      <c r="G37" s="39" t="s">
        <v>24</v>
      </c>
      <c r="H37" s="40">
        <v>46023</v>
      </c>
      <c r="I37" s="40">
        <v>46387</v>
      </c>
      <c r="J37" s="10" t="e">
        <f>ROUND(SUM(#REF!),6)</f>
        <v>#REF!</v>
      </c>
      <c r="K37" s="11" t="s">
        <v>8</v>
      </c>
      <c r="L37" s="29" t="e">
        <f t="shared" si="0"/>
        <v>#REF!</v>
      </c>
      <c r="M37" s="55">
        <v>170.97</v>
      </c>
      <c r="N37" s="184"/>
      <c r="O37" s="27" t="e">
        <f t="shared" si="1"/>
        <v>#REF!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4:25" s="12" customFormat="1" ht="15.6" customHeight="1" outlineLevel="1" x14ac:dyDescent="0.25">
      <c r="D38" s="262"/>
      <c r="E38" s="195"/>
      <c r="F38" s="38" t="s">
        <v>4</v>
      </c>
      <c r="G38" s="39" t="s">
        <v>25</v>
      </c>
      <c r="H38" s="41">
        <v>46388</v>
      </c>
      <c r="I38" s="41">
        <v>46752</v>
      </c>
      <c r="J38" s="10" t="e">
        <f>J37</f>
        <v>#REF!</v>
      </c>
      <c r="K38" s="11" t="s">
        <v>8</v>
      </c>
      <c r="L38" s="29" t="e">
        <f t="shared" si="0"/>
        <v>#REF!</v>
      </c>
      <c r="M38" s="55">
        <v>170.97</v>
      </c>
      <c r="N38" s="184"/>
      <c r="O38" s="27" t="e">
        <f t="shared" si="1"/>
        <v>#REF!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4:25" s="12" customFormat="1" ht="15" customHeight="1" x14ac:dyDescent="0.25">
      <c r="D39" s="253" t="s">
        <v>27</v>
      </c>
      <c r="E39" s="254"/>
      <c r="F39" s="254"/>
      <c r="G39" s="254"/>
      <c r="H39" s="254"/>
      <c r="I39" s="256"/>
      <c r="J39" s="31" t="e">
        <f>SUM(J9:J13)</f>
        <v>#REF!</v>
      </c>
      <c r="K39" s="32"/>
      <c r="L39" s="33"/>
      <c r="M39" s="34"/>
      <c r="N39" s="42"/>
      <c r="O39" s="31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4:25" s="12" customFormat="1" ht="15.6" customHeight="1" x14ac:dyDescent="0.25">
      <c r="D40" s="253" t="s">
        <v>19</v>
      </c>
      <c r="E40" s="254"/>
      <c r="F40" s="254"/>
      <c r="G40" s="254"/>
      <c r="H40" s="254"/>
      <c r="I40" s="254"/>
      <c r="J40" s="254"/>
      <c r="K40" s="254"/>
      <c r="L40" s="254"/>
      <c r="M40" s="254"/>
      <c r="N40" s="21"/>
      <c r="O40" s="20" t="e">
        <f>SUM(O9:O13)</f>
        <v>#REF!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4:25" s="12" customFormat="1" ht="15.6" customHeight="1" x14ac:dyDescent="0.25"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1"/>
      <c r="O41" s="61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4:25" s="12" customFormat="1" ht="15.6" customHeight="1" x14ac:dyDescent="0.25"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1"/>
      <c r="O42" s="61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4:25" s="12" customFormat="1" ht="15.6" customHeight="1" x14ac:dyDescent="0.25"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1"/>
      <c r="O43" s="61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4:25" s="12" customFormat="1" ht="15.6" customHeight="1" x14ac:dyDescent="0.25"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1"/>
      <c r="O44" s="61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4:25" s="12" customFormat="1" ht="15.6" customHeight="1" x14ac:dyDescent="0.25"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1"/>
      <c r="O45" s="61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4:25" s="12" customFormat="1" ht="15.6" customHeight="1" x14ac:dyDescent="0.25"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1"/>
      <c r="O46" s="61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4:25" s="12" customFormat="1" ht="15.6" customHeight="1" x14ac:dyDescent="0.25"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1"/>
      <c r="O47" s="61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4:25" s="12" customFormat="1" ht="15.6" customHeight="1" x14ac:dyDescent="0.25"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1"/>
      <c r="O48" s="61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4:25" s="12" customFormat="1" ht="15.6" customHeight="1" x14ac:dyDescent="0.25"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1"/>
      <c r="O49" s="61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4:25" s="12" customFormat="1" ht="15.6" customHeight="1" x14ac:dyDescent="0.25"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1"/>
      <c r="O50" s="61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4:25" s="12" customFormat="1" ht="15.6" customHeight="1" x14ac:dyDescent="0.25"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1"/>
      <c r="O51" s="61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4:25" s="12" customFormat="1" ht="15.6" customHeight="1" x14ac:dyDescent="0.25"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1"/>
      <c r="O52" s="61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4:25" s="12" customFormat="1" ht="15.6" customHeight="1" x14ac:dyDescent="0.25"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1"/>
      <c r="O53" s="61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4:25" s="12" customFormat="1" ht="15.6" customHeight="1" x14ac:dyDescent="0.25"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1"/>
      <c r="O54" s="61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4:25" s="12" customFormat="1" ht="15.6" customHeight="1" x14ac:dyDescent="0.25">
      <c r="D55" s="43"/>
      <c r="E55" s="43"/>
      <c r="F55" s="7"/>
      <c r="G55" s="7"/>
      <c r="H55" s="44"/>
      <c r="I55" s="44"/>
      <c r="J55" s="45"/>
      <c r="K55" s="44"/>
      <c r="L55" s="46"/>
      <c r="M55" s="44"/>
      <c r="N55" s="47"/>
      <c r="O55" s="47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4:25" s="12" customFormat="1" ht="15.6" customHeight="1" x14ac:dyDescent="0.25">
      <c r="D56" s="43"/>
      <c r="E56" s="43"/>
      <c r="F56" s="7"/>
      <c r="G56" s="7"/>
      <c r="H56" s="44"/>
      <c r="I56" s="44"/>
      <c r="J56" s="45"/>
      <c r="K56" s="44"/>
      <c r="L56" s="46"/>
      <c r="M56" s="44"/>
      <c r="N56" s="47"/>
      <c r="O56" s="47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4:25" s="12" customFormat="1" ht="15.6" customHeight="1" x14ac:dyDescent="0.25">
      <c r="D57" s="43"/>
      <c r="E57" s="43"/>
      <c r="F57" s="7"/>
      <c r="G57" s="7"/>
      <c r="H57" s="44"/>
      <c r="I57" s="44"/>
      <c r="J57" s="45"/>
      <c r="K57" s="44"/>
      <c r="L57" s="46"/>
      <c r="M57" s="44"/>
      <c r="N57" s="47"/>
      <c r="O57" s="47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4:25" s="12" customFormat="1" ht="15.6" customHeight="1" x14ac:dyDescent="0.25">
      <c r="D58" s="43"/>
      <c r="E58" s="43"/>
      <c r="F58" s="7"/>
      <c r="G58" s="7"/>
      <c r="H58" s="44"/>
      <c r="I58" s="44"/>
      <c r="J58" s="45"/>
      <c r="K58" s="44"/>
      <c r="L58" s="46"/>
      <c r="M58" s="44"/>
      <c r="N58" s="47"/>
      <c r="O58" s="47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4:25" s="12" customFormat="1" ht="15.6" customHeight="1" x14ac:dyDescent="0.25">
      <c r="D59" s="43"/>
      <c r="E59" s="43"/>
      <c r="F59" s="7"/>
      <c r="G59" s="7"/>
      <c r="H59" s="44"/>
      <c r="I59" s="44"/>
      <c r="J59" s="45"/>
      <c r="K59" s="44"/>
      <c r="L59" s="46"/>
      <c r="M59" s="44"/>
      <c r="N59" s="47"/>
      <c r="O59" s="47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4:25" ht="22.9" customHeight="1" x14ac:dyDescent="0.25">
      <c r="D60" s="50" t="s">
        <v>14</v>
      </c>
      <c r="E60" s="50" t="s">
        <v>14</v>
      </c>
      <c r="F60" s="51"/>
      <c r="G60" s="51"/>
      <c r="H60" s="52"/>
      <c r="I60" s="53"/>
      <c r="J60" s="3"/>
      <c r="K60" s="3"/>
      <c r="L60" s="50" t="s">
        <v>15</v>
      </c>
      <c r="M60" s="52"/>
      <c r="N60" s="52"/>
      <c r="O60" s="52"/>
    </row>
    <row r="61" spans="4:25" ht="45.6" customHeight="1" x14ac:dyDescent="0.25">
      <c r="D61" s="48"/>
      <c r="E61" s="48"/>
      <c r="F61" s="49"/>
      <c r="G61" s="49"/>
      <c r="H61" s="13"/>
      <c r="I61" s="3"/>
      <c r="J61" s="3"/>
      <c r="K61" s="3"/>
      <c r="L61" s="3"/>
      <c r="M61" s="3"/>
      <c r="N61" s="30"/>
      <c r="O61" s="3"/>
    </row>
    <row r="62" spans="4:25" ht="18" x14ac:dyDescent="0.25">
      <c r="D62" s="6"/>
      <c r="E62" s="6"/>
      <c r="F62" s="2"/>
      <c r="G62" s="2"/>
      <c r="H62" s="3"/>
      <c r="I62" s="3"/>
      <c r="J62" s="3"/>
      <c r="K62" s="3"/>
      <c r="L62" s="3"/>
      <c r="M62" s="3"/>
      <c r="N62" s="3"/>
      <c r="O62" s="3"/>
    </row>
    <row r="63" spans="4:25" ht="18" x14ac:dyDescent="0.25">
      <c r="D63" s="6"/>
      <c r="E63" s="6"/>
      <c r="F63" s="2"/>
      <c r="G63" s="2"/>
      <c r="H63" s="3"/>
      <c r="I63" s="3"/>
      <c r="J63" s="3"/>
      <c r="K63" s="3"/>
      <c r="L63" s="3"/>
      <c r="M63" s="3"/>
      <c r="N63" s="3"/>
      <c r="O63" s="3"/>
    </row>
    <row r="64" spans="4:25" ht="18" x14ac:dyDescent="0.25">
      <c r="D64" s="14"/>
      <c r="E64" s="14"/>
      <c r="F64" s="4"/>
      <c r="G64" s="4"/>
      <c r="H64" s="15"/>
      <c r="I64" s="15"/>
      <c r="J64" s="15"/>
      <c r="K64" s="15"/>
      <c r="L64" s="15"/>
      <c r="M64" s="15"/>
      <c r="N64" s="15"/>
      <c r="O64" s="15"/>
    </row>
    <row r="65" spans="4:15" ht="18" x14ac:dyDescent="0.25">
      <c r="D65" s="14"/>
      <c r="E65" s="14"/>
      <c r="F65" s="4"/>
      <c r="G65" s="4"/>
      <c r="H65" s="15"/>
      <c r="I65" s="15"/>
      <c r="J65" s="15"/>
      <c r="K65" s="15"/>
      <c r="L65" s="15"/>
      <c r="M65" s="15"/>
      <c r="N65" s="15"/>
      <c r="O65" s="15"/>
    </row>
    <row r="66" spans="4:15" ht="18" hidden="1" customHeight="1" x14ac:dyDescent="0.25">
      <c r="D66" s="14"/>
      <c r="E66" s="14"/>
      <c r="F66" s="4"/>
      <c r="G66" s="4"/>
      <c r="H66" s="15"/>
      <c r="I66" s="15"/>
      <c r="J66" s="15"/>
      <c r="K66" s="15">
        <v>222.39861538461537</v>
      </c>
      <c r="L66" s="15"/>
      <c r="M66" s="15"/>
      <c r="N66" s="15"/>
      <c r="O66" s="15"/>
    </row>
    <row r="67" spans="4:15" ht="18" customHeight="1" x14ac:dyDescent="0.25">
      <c r="D67" s="14"/>
      <c r="E67" s="14"/>
      <c r="F67" s="4"/>
      <c r="G67" s="4"/>
      <c r="H67" s="15"/>
      <c r="I67" s="15"/>
      <c r="J67" s="15"/>
      <c r="K67" s="15"/>
      <c r="L67" s="15"/>
      <c r="M67" s="15"/>
      <c r="N67" s="15"/>
      <c r="O67" s="15"/>
    </row>
    <row r="68" spans="4:15" ht="18" customHeight="1" x14ac:dyDescent="0.25">
      <c r="D68" s="14"/>
      <c r="E68" s="14"/>
      <c r="F68" s="4"/>
      <c r="G68" s="4"/>
      <c r="H68" s="15"/>
      <c r="I68" s="15"/>
      <c r="J68" s="15"/>
      <c r="K68" s="15"/>
      <c r="L68" s="15"/>
      <c r="M68" s="15"/>
      <c r="N68" s="15"/>
      <c r="O68" s="15"/>
    </row>
    <row r="69" spans="4:15" ht="18" customHeight="1" x14ac:dyDescent="0.25">
      <c r="D69" s="14"/>
      <c r="E69" s="14"/>
      <c r="F69" s="4"/>
      <c r="G69" s="4"/>
      <c r="H69" s="15"/>
      <c r="I69" s="15"/>
      <c r="J69" s="15"/>
      <c r="K69" s="15"/>
      <c r="L69" s="15"/>
      <c r="M69" s="15"/>
      <c r="N69" s="15"/>
      <c r="O69" s="15"/>
    </row>
    <row r="70" spans="4:15" ht="18" customHeight="1" x14ac:dyDescent="0.25">
      <c r="D70" s="14"/>
      <c r="E70" s="14"/>
      <c r="F70" s="4"/>
      <c r="G70" s="4"/>
      <c r="H70" s="15"/>
      <c r="I70" s="15"/>
      <c r="J70" s="15"/>
      <c r="K70" s="15"/>
      <c r="L70" s="15"/>
      <c r="M70" s="15"/>
      <c r="N70" s="15"/>
      <c r="O70" s="15"/>
    </row>
    <row r="71" spans="4:15" ht="18" customHeight="1" x14ac:dyDescent="0.25">
      <c r="D71" s="14"/>
      <c r="E71" s="14"/>
      <c r="F71" s="4"/>
      <c r="G71" s="4"/>
      <c r="H71" s="15"/>
      <c r="I71" s="15"/>
      <c r="J71" s="15"/>
      <c r="K71" s="15"/>
      <c r="L71" s="15"/>
      <c r="M71" s="15"/>
      <c r="N71" s="15"/>
      <c r="O71" s="15"/>
    </row>
    <row r="72" spans="4:15" ht="18" customHeight="1" x14ac:dyDescent="0.25">
      <c r="D72" s="14"/>
      <c r="E72" s="14"/>
      <c r="F72" s="4"/>
      <c r="G72" s="4"/>
      <c r="H72" s="15"/>
      <c r="I72" s="15"/>
      <c r="J72" s="15"/>
      <c r="K72" s="15"/>
      <c r="L72" s="15"/>
      <c r="M72" s="15"/>
      <c r="N72" s="15"/>
      <c r="O72" s="15"/>
    </row>
    <row r="73" spans="4:15" ht="18" hidden="1" customHeight="1" x14ac:dyDescent="0.25"/>
    <row r="74" spans="4:15" ht="18" hidden="1" customHeight="1" x14ac:dyDescent="0.25"/>
    <row r="75" spans="4:15" ht="18" hidden="1" customHeight="1" x14ac:dyDescent="0.25"/>
    <row r="76" spans="4:15" ht="18" hidden="1" customHeight="1" x14ac:dyDescent="0.25"/>
    <row r="77" spans="4:15" ht="18" hidden="1" customHeight="1" x14ac:dyDescent="0.25"/>
    <row r="78" spans="4:15" ht="18" hidden="1" customHeight="1" x14ac:dyDescent="0.25"/>
    <row r="79" spans="4:15" ht="18" hidden="1" customHeight="1" x14ac:dyDescent="0.25"/>
    <row r="80" spans="4:15" ht="18" hidden="1" customHeight="1" x14ac:dyDescent="0.25"/>
    <row r="81" ht="18" hidden="1" customHeight="1" x14ac:dyDescent="0.25"/>
    <row r="82" ht="18" hidden="1" customHeight="1" x14ac:dyDescent="0.25"/>
    <row r="83" ht="18" hidden="1" customHeight="1" x14ac:dyDescent="0.25"/>
    <row r="84" ht="18" hidden="1" customHeight="1" x14ac:dyDescent="0.25"/>
    <row r="85" ht="18" hidden="1" customHeight="1" x14ac:dyDescent="0.25"/>
    <row r="86" ht="18" hidden="1" customHeight="1" x14ac:dyDescent="0.25"/>
    <row r="87" ht="18" hidden="1" customHeight="1" x14ac:dyDescent="0.25"/>
    <row r="88" ht="18" hidden="1" customHeight="1" x14ac:dyDescent="0.25"/>
    <row r="89" ht="18" hidden="1" customHeight="1" x14ac:dyDescent="0.25"/>
    <row r="90" ht="18" hidden="1" customHeight="1" x14ac:dyDescent="0.25"/>
  </sheetData>
  <protectedRanges>
    <protectedRange sqref="A1:XFD5" name="Intervalo1"/>
  </protectedRanges>
  <mergeCells count="24">
    <mergeCell ref="N9:N13"/>
    <mergeCell ref="O7:O8"/>
    <mergeCell ref="D7:I7"/>
    <mergeCell ref="G2:O2"/>
    <mergeCell ref="D6:O6"/>
    <mergeCell ref="N7:N8"/>
    <mergeCell ref="D9:D38"/>
    <mergeCell ref="N34:N38"/>
    <mergeCell ref="N14:N18"/>
    <mergeCell ref="N19:N23"/>
    <mergeCell ref="N24:N28"/>
    <mergeCell ref="N29:N33"/>
    <mergeCell ref="D40:M40"/>
    <mergeCell ref="J7:J8"/>
    <mergeCell ref="K7:K8"/>
    <mergeCell ref="L7:L8"/>
    <mergeCell ref="M7:M8"/>
    <mergeCell ref="D39:I39"/>
    <mergeCell ref="E9:E13"/>
    <mergeCell ref="E14:E18"/>
    <mergeCell ref="E19:E23"/>
    <mergeCell ref="E24:E28"/>
    <mergeCell ref="E29:E33"/>
    <mergeCell ref="E34:E38"/>
  </mergeCells>
  <phoneticPr fontId="2" type="noConversion"/>
  <pageMargins left="0.87611111111111106" right="0.511811024" top="0.91111111111111109" bottom="0.78740157499999996" header="0.31496062000000002" footer="0.31496062000000002"/>
  <pageSetup paperSize="9" scale="78" orientation="landscape" horizontalDpi="4294967293" verticalDpi="4294967293" r:id="rId1"/>
  <headerFooter>
    <oddHeader>&amp;R&amp;G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21B75-E608-4C21-ACFB-353CF84D4334}">
  <sheetPr>
    <tabColor theme="4" tint="0.79998168889431442"/>
  </sheetPr>
  <dimension ref="B2:X65"/>
  <sheetViews>
    <sheetView topLeftCell="A31" zoomScale="110" zoomScaleNormal="110" workbookViewId="0">
      <selection activeCell="D36" sqref="C36:D47"/>
    </sheetView>
  </sheetViews>
  <sheetFormatPr defaultRowHeight="15" x14ac:dyDescent="0.25"/>
  <cols>
    <col min="2" max="2" width="9.5703125" bestFit="1" customWidth="1"/>
    <col min="3" max="3" width="45.85546875" style="94" bestFit="1" customWidth="1"/>
    <col min="4" max="4" width="14.140625" style="94" bestFit="1" customWidth="1"/>
    <col min="5" max="5" width="23.7109375" bestFit="1" customWidth="1"/>
    <col min="6" max="6" width="17" bestFit="1" customWidth="1"/>
    <col min="7" max="7" width="17" customWidth="1"/>
    <col min="8" max="8" width="18.28515625" style="95" bestFit="1" customWidth="1"/>
    <col min="9" max="9" width="20.28515625" style="95" bestFit="1" customWidth="1"/>
    <col min="10" max="20" width="20" style="95" bestFit="1" customWidth="1"/>
    <col min="21" max="21" width="11.42578125" bestFit="1" customWidth="1"/>
  </cols>
  <sheetData>
    <row r="2" spans="2:20" ht="15.75" x14ac:dyDescent="0.25">
      <c r="C2" s="85"/>
      <c r="D2" s="85" t="s">
        <v>41</v>
      </c>
      <c r="E2" s="86" t="s">
        <v>42</v>
      </c>
      <c r="F2" s="86" t="s">
        <v>43</v>
      </c>
      <c r="G2" s="86" t="s">
        <v>44</v>
      </c>
      <c r="H2" s="87" t="s">
        <v>45</v>
      </c>
      <c r="I2" s="87" t="s">
        <v>46</v>
      </c>
      <c r="J2" s="87" t="s">
        <v>47</v>
      </c>
      <c r="K2" s="87" t="s">
        <v>48</v>
      </c>
      <c r="L2" s="87" t="s">
        <v>49</v>
      </c>
      <c r="M2" s="87" t="s">
        <v>50</v>
      </c>
      <c r="N2" s="87" t="s">
        <v>51</v>
      </c>
      <c r="O2" s="87" t="s">
        <v>52</v>
      </c>
      <c r="P2" s="87" t="s">
        <v>53</v>
      </c>
      <c r="Q2" s="87" t="s">
        <v>54</v>
      </c>
      <c r="R2" s="87" t="s">
        <v>55</v>
      </c>
      <c r="S2" s="87" t="s">
        <v>56</v>
      </c>
      <c r="T2" s="87" t="s">
        <v>57</v>
      </c>
    </row>
    <row r="3" spans="2:20" ht="15.75" x14ac:dyDescent="0.25">
      <c r="C3" s="85" t="s">
        <v>58</v>
      </c>
      <c r="D3" s="88">
        <v>45323</v>
      </c>
      <c r="E3" s="89" t="s">
        <v>59</v>
      </c>
      <c r="F3" s="90" t="s">
        <v>60</v>
      </c>
      <c r="G3" s="91" t="s">
        <v>61</v>
      </c>
      <c r="H3" s="92">
        <v>132.07325063596744</v>
      </c>
      <c r="I3" s="87">
        <v>13386</v>
      </c>
      <c r="J3" s="87">
        <v>14722</v>
      </c>
      <c r="K3" s="87">
        <v>17900</v>
      </c>
      <c r="L3" s="87">
        <v>11310</v>
      </c>
      <c r="M3" s="87">
        <v>10180.4</v>
      </c>
      <c r="N3" s="87">
        <v>7823</v>
      </c>
      <c r="O3" s="87">
        <v>8579.7000000000007</v>
      </c>
      <c r="P3" s="87">
        <v>10056</v>
      </c>
      <c r="Q3" s="87">
        <v>7015.5334997382097</v>
      </c>
      <c r="R3" s="87">
        <v>10291.02035347283</v>
      </c>
      <c r="S3" s="87">
        <v>9185.0368725123481</v>
      </c>
      <c r="T3" s="87">
        <v>11624.559910244046</v>
      </c>
    </row>
    <row r="4" spans="2:20" ht="15.75" x14ac:dyDescent="0.25">
      <c r="C4" s="85" t="s">
        <v>62</v>
      </c>
      <c r="D4" s="88">
        <v>45323</v>
      </c>
      <c r="E4" s="89" t="s">
        <v>59</v>
      </c>
      <c r="F4" s="90" t="s">
        <v>60</v>
      </c>
      <c r="G4" s="91" t="s">
        <v>63</v>
      </c>
      <c r="H4" s="92">
        <v>1520.5155875216117</v>
      </c>
      <c r="I4" s="87">
        <v>135659.5</v>
      </c>
      <c r="J4" s="87">
        <v>136980</v>
      </c>
      <c r="K4" s="87">
        <v>156410</v>
      </c>
      <c r="L4" s="87">
        <v>123468</v>
      </c>
      <c r="M4" s="87">
        <v>129029</v>
      </c>
      <c r="N4" s="87">
        <v>107932</v>
      </c>
      <c r="O4" s="87">
        <v>102757.93235430385</v>
      </c>
      <c r="P4" s="87">
        <v>97423.239554278189</v>
      </c>
      <c r="Q4" s="87">
        <v>99098.269585238624</v>
      </c>
      <c r="R4" s="87">
        <v>145649.81509022447</v>
      </c>
      <c r="S4" s="87">
        <v>149598.44038595774</v>
      </c>
      <c r="T4" s="87">
        <v>136509.39055160907</v>
      </c>
    </row>
    <row r="5" spans="2:20" ht="15.75" x14ac:dyDescent="0.25">
      <c r="C5" s="85" t="s">
        <v>64</v>
      </c>
      <c r="D5" s="88">
        <v>45323</v>
      </c>
      <c r="E5" s="89" t="s">
        <v>59</v>
      </c>
      <c r="F5" s="90" t="s">
        <v>60</v>
      </c>
      <c r="G5" s="91" t="s">
        <v>65</v>
      </c>
      <c r="H5" s="92">
        <v>3296.6902386526303</v>
      </c>
      <c r="I5" s="87">
        <v>324832</v>
      </c>
      <c r="J5" s="87">
        <v>312938</v>
      </c>
      <c r="K5" s="87">
        <v>356896</v>
      </c>
      <c r="L5" s="87">
        <v>271882</v>
      </c>
      <c r="M5" s="87">
        <v>249391</v>
      </c>
      <c r="N5" s="87">
        <v>217337.41304532634</v>
      </c>
      <c r="O5" s="87">
        <v>244837.51061555636</v>
      </c>
      <c r="P5" s="87">
        <v>235484.20832631493</v>
      </c>
      <c r="Q5" s="87">
        <v>222603.25279217627</v>
      </c>
      <c r="R5" s="87">
        <v>287580.65982061182</v>
      </c>
      <c r="S5" s="87">
        <v>270162.47129704902</v>
      </c>
      <c r="T5" s="87">
        <v>302745.72275559552</v>
      </c>
    </row>
    <row r="6" spans="2:20" ht="15.75" x14ac:dyDescent="0.25">
      <c r="C6" s="85" t="s">
        <v>66</v>
      </c>
      <c r="D6" s="88">
        <v>45352</v>
      </c>
      <c r="E6" s="89" t="s">
        <v>59</v>
      </c>
      <c r="F6" s="90" t="s">
        <v>60</v>
      </c>
      <c r="G6" s="91" t="s">
        <v>65</v>
      </c>
      <c r="H6" s="92">
        <v>150170.60279487842</v>
      </c>
      <c r="I6" s="87">
        <v>13089906.36648991</v>
      </c>
      <c r="J6" s="87">
        <v>12579833.200000001</v>
      </c>
      <c r="K6" s="87">
        <v>14494734.100000001</v>
      </c>
      <c r="L6" s="87">
        <v>12742683.800000001</v>
      </c>
      <c r="M6" s="87">
        <v>12538704.200000001</v>
      </c>
      <c r="N6" s="87">
        <v>11797077.600000001</v>
      </c>
      <c r="O6" s="87">
        <v>11800778.000000002</v>
      </c>
      <c r="P6" s="87">
        <v>11929711.069132594</v>
      </c>
      <c r="Q6" s="87">
        <v>11409860.343473101</v>
      </c>
      <c r="R6" s="87">
        <v>12892327.007607568</v>
      </c>
      <c r="S6" s="87">
        <v>12043360.271625062</v>
      </c>
      <c r="T6" s="87">
        <v>12851626.836550187</v>
      </c>
    </row>
    <row r="7" spans="2:20" ht="15.75" x14ac:dyDescent="0.25">
      <c r="C7" s="85" t="s">
        <v>67</v>
      </c>
      <c r="D7" s="88">
        <v>45566</v>
      </c>
      <c r="E7" s="89" t="s">
        <v>59</v>
      </c>
      <c r="F7" s="90" t="s">
        <v>60</v>
      </c>
      <c r="G7" s="91" t="s">
        <v>65</v>
      </c>
      <c r="H7" s="92">
        <v>11350.620194254238</v>
      </c>
      <c r="I7" s="87">
        <v>1137169</v>
      </c>
      <c r="J7" s="87">
        <v>1047895</v>
      </c>
      <c r="K7" s="87">
        <v>1149689</v>
      </c>
      <c r="L7" s="87">
        <v>923652</v>
      </c>
      <c r="M7" s="87">
        <v>931219</v>
      </c>
      <c r="N7" s="87">
        <v>865600</v>
      </c>
      <c r="O7" s="87">
        <v>872304</v>
      </c>
      <c r="P7" s="87">
        <v>876294</v>
      </c>
      <c r="Q7" s="87">
        <v>807648</v>
      </c>
      <c r="R7" s="87">
        <v>896416</v>
      </c>
      <c r="S7" s="87">
        <v>907488</v>
      </c>
      <c r="T7" s="87">
        <v>935246.19425423816</v>
      </c>
    </row>
    <row r="8" spans="2:20" ht="15.75" x14ac:dyDescent="0.25">
      <c r="C8" s="85" t="s">
        <v>68</v>
      </c>
      <c r="D8" s="88">
        <v>45474</v>
      </c>
      <c r="E8" s="89" t="s">
        <v>59</v>
      </c>
      <c r="F8" s="90" t="s">
        <v>60</v>
      </c>
      <c r="G8" s="91" t="s">
        <v>69</v>
      </c>
      <c r="H8" s="92">
        <v>487.26583709321528</v>
      </c>
      <c r="I8" s="87">
        <v>34507.78</v>
      </c>
      <c r="J8" s="87">
        <v>32512.959999999999</v>
      </c>
      <c r="K8" s="87">
        <v>38405.03</v>
      </c>
      <c r="L8" s="87">
        <v>36062.979999999996</v>
      </c>
      <c r="M8" s="87">
        <v>39656.19</v>
      </c>
      <c r="N8" s="87">
        <v>37468.629999999997</v>
      </c>
      <c r="O8" s="87">
        <v>40787.410000000003</v>
      </c>
      <c r="P8" s="87">
        <v>47238.713191667121</v>
      </c>
      <c r="Q8" s="87">
        <v>48552.160158254243</v>
      </c>
      <c r="R8" s="87">
        <v>45172.218197660361</v>
      </c>
      <c r="S8" s="87">
        <v>44387.110283464637</v>
      </c>
      <c r="T8" s="87">
        <v>42514.655262168846</v>
      </c>
    </row>
    <row r="9" spans="2:20" ht="15.75" x14ac:dyDescent="0.25">
      <c r="C9" s="85" t="s">
        <v>70</v>
      </c>
      <c r="D9" s="88">
        <v>45627</v>
      </c>
      <c r="E9" s="89" t="s">
        <v>59</v>
      </c>
      <c r="F9" s="90" t="s">
        <v>60</v>
      </c>
      <c r="G9" s="91" t="s">
        <v>65</v>
      </c>
      <c r="H9" s="92">
        <v>831.47248360465676</v>
      </c>
      <c r="I9" s="87">
        <v>77000</v>
      </c>
      <c r="J9" s="87">
        <v>76200</v>
      </c>
      <c r="K9" s="87">
        <v>66000</v>
      </c>
      <c r="L9" s="87">
        <v>80000</v>
      </c>
      <c r="M9" s="87">
        <v>67000</v>
      </c>
      <c r="N9" s="87">
        <v>70200</v>
      </c>
      <c r="O9" s="87">
        <v>57000</v>
      </c>
      <c r="P9" s="87">
        <v>59581.452478858031</v>
      </c>
      <c r="Q9" s="87">
        <v>67073.261837052763</v>
      </c>
      <c r="R9" s="87">
        <v>70159.232812923321</v>
      </c>
      <c r="S9" s="87">
        <v>73877.867504284033</v>
      </c>
      <c r="T9" s="87">
        <v>67380.668971538587</v>
      </c>
    </row>
    <row r="10" spans="2:20" ht="15.75" x14ac:dyDescent="0.25">
      <c r="C10" s="85" t="s">
        <v>71</v>
      </c>
      <c r="D10" s="88">
        <v>45597</v>
      </c>
      <c r="E10" s="89" t="s">
        <v>59</v>
      </c>
      <c r="F10" s="86" t="s">
        <v>72</v>
      </c>
      <c r="G10" s="91" t="s">
        <v>69</v>
      </c>
      <c r="H10" s="92">
        <v>580.77096312061553</v>
      </c>
      <c r="I10" s="87">
        <v>43012</v>
      </c>
      <c r="J10" s="87">
        <v>41340</v>
      </c>
      <c r="K10" s="87">
        <v>48625</v>
      </c>
      <c r="L10" s="87">
        <v>45629</v>
      </c>
      <c r="M10" s="87">
        <v>50029</v>
      </c>
      <c r="N10" s="87">
        <v>50956</v>
      </c>
      <c r="O10" s="87">
        <v>55767</v>
      </c>
      <c r="P10" s="87">
        <v>54299.306998999877</v>
      </c>
      <c r="Q10" s="87">
        <v>50564.071284509533</v>
      </c>
      <c r="R10" s="87">
        <v>48906.158167965128</v>
      </c>
      <c r="S10" s="87">
        <v>46473.512929720324</v>
      </c>
      <c r="T10" s="87">
        <v>45169.913739420743</v>
      </c>
    </row>
    <row r="11" spans="2:20" ht="15.75" x14ac:dyDescent="0.25">
      <c r="C11" s="85" t="s">
        <v>73</v>
      </c>
      <c r="D11" s="88">
        <v>45566</v>
      </c>
      <c r="E11" s="86" t="s">
        <v>74</v>
      </c>
      <c r="F11" s="86" t="s">
        <v>60</v>
      </c>
      <c r="G11" s="91" t="s">
        <v>69</v>
      </c>
      <c r="H11" s="92">
        <v>2111.3688438353356</v>
      </c>
      <c r="I11" s="87">
        <v>181300</v>
      </c>
      <c r="J11" s="87">
        <v>177800</v>
      </c>
      <c r="K11" s="87">
        <v>205800</v>
      </c>
      <c r="L11" s="87">
        <v>172200</v>
      </c>
      <c r="M11" s="87">
        <v>171000</v>
      </c>
      <c r="N11" s="87">
        <v>153300</v>
      </c>
      <c r="O11" s="87">
        <v>158900</v>
      </c>
      <c r="P11" s="87">
        <v>167882.5357950633</v>
      </c>
      <c r="Q11" s="87">
        <v>175774.44987089964</v>
      </c>
      <c r="R11" s="87">
        <v>190840.83128840532</v>
      </c>
      <c r="S11" s="87">
        <v>175057.0031367327</v>
      </c>
      <c r="T11" s="87">
        <v>181514.02374423514</v>
      </c>
    </row>
    <row r="12" spans="2:20" ht="15.75" x14ac:dyDescent="0.25">
      <c r="C12" s="85" t="s">
        <v>75</v>
      </c>
      <c r="D12" s="88">
        <v>45536</v>
      </c>
      <c r="E12" s="86" t="s">
        <v>76</v>
      </c>
      <c r="F12" s="86" t="s">
        <v>77</v>
      </c>
      <c r="G12" s="91" t="s">
        <v>65</v>
      </c>
      <c r="H12" s="92">
        <v>4517.4461155435129</v>
      </c>
      <c r="I12" s="87">
        <v>373057</v>
      </c>
      <c r="J12" s="87">
        <v>375145</v>
      </c>
      <c r="K12" s="87">
        <v>348447</v>
      </c>
      <c r="L12" s="87">
        <v>379075</v>
      </c>
      <c r="M12" s="87">
        <v>362862</v>
      </c>
      <c r="N12" s="87">
        <v>384936</v>
      </c>
      <c r="O12" s="87">
        <v>385951</v>
      </c>
      <c r="P12" s="87">
        <v>368075.34361081489</v>
      </c>
      <c r="Q12" s="87">
        <v>374450.91540915758</v>
      </c>
      <c r="R12" s="87">
        <v>384187.35564002872</v>
      </c>
      <c r="S12" s="87">
        <v>382972.49152931356</v>
      </c>
      <c r="T12" s="87">
        <v>398287.00935419858</v>
      </c>
    </row>
    <row r="13" spans="2:20" ht="15.75" x14ac:dyDescent="0.25">
      <c r="B13" s="93" t="s">
        <v>78</v>
      </c>
      <c r="C13" s="85" t="s">
        <v>79</v>
      </c>
      <c r="D13" s="88">
        <v>45505</v>
      </c>
      <c r="E13" s="86" t="s">
        <v>80</v>
      </c>
      <c r="F13" s="86" t="s">
        <v>77</v>
      </c>
      <c r="G13" s="91" t="s">
        <v>69</v>
      </c>
      <c r="H13" s="92">
        <v>1913.8871854757228</v>
      </c>
      <c r="I13" s="87">
        <v>173058.32129042485</v>
      </c>
      <c r="J13" s="87">
        <v>166335.68173760109</v>
      </c>
      <c r="K13" s="87">
        <v>168287.59607046738</v>
      </c>
      <c r="L13" s="87">
        <v>156103.14204045766</v>
      </c>
      <c r="M13" s="87">
        <v>165006.4051884099</v>
      </c>
      <c r="N13" s="87">
        <v>144702.50860274478</v>
      </c>
      <c r="O13" s="87">
        <v>145702.99790885099</v>
      </c>
      <c r="P13" s="87">
        <v>150584.06883066424</v>
      </c>
      <c r="Q13" s="87">
        <v>145307.74683830646</v>
      </c>
      <c r="R13" s="87">
        <v>162631.84849286801</v>
      </c>
      <c r="S13" s="87">
        <v>166951.67619644731</v>
      </c>
      <c r="T13" s="87">
        <v>169215.19227847984</v>
      </c>
    </row>
    <row r="14" spans="2:20" ht="15.75" x14ac:dyDescent="0.25">
      <c r="B14" s="93" t="s">
        <v>78</v>
      </c>
      <c r="C14" s="85" t="s">
        <v>81</v>
      </c>
      <c r="D14" s="88">
        <v>45474</v>
      </c>
      <c r="E14" s="86" t="s">
        <v>82</v>
      </c>
      <c r="F14" s="86" t="s">
        <v>60</v>
      </c>
      <c r="G14" s="91" t="s">
        <v>83</v>
      </c>
      <c r="H14" s="92">
        <v>188.02688288296119</v>
      </c>
      <c r="I14" s="87">
        <v>17340</v>
      </c>
      <c r="J14" s="87">
        <v>17129.79</v>
      </c>
      <c r="K14" s="87">
        <v>14882.099999999999</v>
      </c>
      <c r="L14" s="87">
        <v>14398.02</v>
      </c>
      <c r="M14" s="87">
        <v>15929.73</v>
      </c>
      <c r="N14" s="87">
        <v>13205.16</v>
      </c>
      <c r="O14" s="87">
        <v>13488.722806247837</v>
      </c>
      <c r="P14" s="87">
        <v>15121.145780713294</v>
      </c>
      <c r="Q14" s="87">
        <v>15508.757975350529</v>
      </c>
      <c r="R14" s="87">
        <v>15375.373383389573</v>
      </c>
      <c r="S14" s="87">
        <v>17614.76854189314</v>
      </c>
      <c r="T14" s="87">
        <v>18033.3143953668</v>
      </c>
    </row>
    <row r="15" spans="2:20" ht="15.75" x14ac:dyDescent="0.25">
      <c r="H15" s="92"/>
    </row>
    <row r="16" spans="2:20" ht="23.25" x14ac:dyDescent="0.25">
      <c r="C16" s="263" t="s">
        <v>84</v>
      </c>
      <c r="D16" s="263"/>
      <c r="E16" s="263"/>
      <c r="F16" s="263"/>
      <c r="G16" s="96"/>
      <c r="H16" s="92"/>
      <c r="I16" s="87" t="s">
        <v>46</v>
      </c>
      <c r="J16" s="87" t="s">
        <v>47</v>
      </c>
      <c r="K16" s="87" t="s">
        <v>48</v>
      </c>
      <c r="L16" s="87" t="s">
        <v>49</v>
      </c>
      <c r="M16" s="87" t="s">
        <v>50</v>
      </c>
      <c r="N16" s="87" t="s">
        <v>51</v>
      </c>
      <c r="O16" s="87" t="s">
        <v>52</v>
      </c>
      <c r="P16" s="87" t="s">
        <v>53</v>
      </c>
      <c r="Q16" s="87" t="s">
        <v>54</v>
      </c>
      <c r="R16" s="87" t="s">
        <v>55</v>
      </c>
      <c r="S16" s="87" t="s">
        <v>56</v>
      </c>
      <c r="T16" s="87" t="s">
        <v>57</v>
      </c>
    </row>
    <row r="17" spans="2:24" ht="15.75" x14ac:dyDescent="0.25">
      <c r="C17" s="85" t="s">
        <v>85</v>
      </c>
      <c r="D17" s="85"/>
      <c r="E17" s="86" t="s">
        <v>59</v>
      </c>
      <c r="F17" s="86" t="s">
        <v>60</v>
      </c>
      <c r="G17" s="86"/>
      <c r="H17" s="92">
        <f t="shared" ref="H17:H22" si="0">SUM(I17:T17)</f>
        <v>167789.234</v>
      </c>
      <c r="I17" s="97">
        <v>14812.46</v>
      </c>
      <c r="J17" s="97">
        <v>14201.081</v>
      </c>
      <c r="K17" s="97">
        <v>16280.034</v>
      </c>
      <c r="L17" s="97">
        <v>14189.058000000001</v>
      </c>
      <c r="M17" s="97">
        <v>13965.179</v>
      </c>
      <c r="N17" s="97">
        <v>13103.438</v>
      </c>
      <c r="O17" s="97">
        <v>13127.044</v>
      </c>
      <c r="P17" s="97">
        <v>13255.788</v>
      </c>
      <c r="Q17" s="97">
        <v>12661.85</v>
      </c>
      <c r="R17" s="97">
        <v>14347.594999999999</v>
      </c>
      <c r="S17" s="97">
        <v>13498.058999999999</v>
      </c>
      <c r="T17" s="97">
        <v>14347.647999999999</v>
      </c>
      <c r="U17" s="86"/>
      <c r="V17" s="86"/>
      <c r="W17" s="86"/>
      <c r="X17" s="86"/>
    </row>
    <row r="18" spans="2:24" ht="15.75" x14ac:dyDescent="0.25">
      <c r="C18" s="85" t="s">
        <v>71</v>
      </c>
      <c r="D18" s="85"/>
      <c r="E18" s="86" t="s">
        <v>59</v>
      </c>
      <c r="F18" s="86" t="s">
        <v>72</v>
      </c>
      <c r="G18" s="86" t="s">
        <v>69</v>
      </c>
      <c r="H18" s="92">
        <f t="shared" si="0"/>
        <v>580.76900000000001</v>
      </c>
      <c r="I18" s="97">
        <v>43.012</v>
      </c>
      <c r="J18" s="97">
        <v>41.34</v>
      </c>
      <c r="K18" s="97">
        <v>48.625</v>
      </c>
      <c r="L18" s="97">
        <v>45.628999999999998</v>
      </c>
      <c r="M18" s="97">
        <v>50.029000000000003</v>
      </c>
      <c r="N18" s="97">
        <v>50.956000000000003</v>
      </c>
      <c r="O18" s="97">
        <v>55.767000000000003</v>
      </c>
      <c r="P18" s="97">
        <v>54.298999999999999</v>
      </c>
      <c r="Q18" s="97">
        <v>50.564</v>
      </c>
      <c r="R18" s="97">
        <v>48.905999999999999</v>
      </c>
      <c r="S18" s="97">
        <v>46.472999999999999</v>
      </c>
      <c r="T18" s="97">
        <v>45.168999999999997</v>
      </c>
      <c r="U18" s="86"/>
      <c r="V18" s="86"/>
      <c r="W18" s="86"/>
      <c r="X18" s="86"/>
    </row>
    <row r="19" spans="2:24" ht="15.75" x14ac:dyDescent="0.25">
      <c r="B19" s="93" t="s">
        <v>78</v>
      </c>
      <c r="C19" s="85" t="s">
        <v>81</v>
      </c>
      <c r="D19" s="85"/>
      <c r="E19" s="86" t="s">
        <v>82</v>
      </c>
      <c r="F19" s="86" t="s">
        <v>60</v>
      </c>
      <c r="G19" s="86" t="s">
        <v>83</v>
      </c>
      <c r="H19" s="92">
        <f t="shared" si="0"/>
        <v>188.02199999999999</v>
      </c>
      <c r="I19" s="97">
        <v>17.34</v>
      </c>
      <c r="J19" s="97">
        <v>17.129000000000001</v>
      </c>
      <c r="K19" s="97">
        <v>14.882</v>
      </c>
      <c r="L19" s="97">
        <v>14.398</v>
      </c>
      <c r="M19" s="97">
        <v>15.929</v>
      </c>
      <c r="N19" s="97">
        <v>13.205</v>
      </c>
      <c r="O19" s="97">
        <v>13.488</v>
      </c>
      <c r="P19" s="97">
        <v>15.121</v>
      </c>
      <c r="Q19" s="97">
        <v>15.507999999999999</v>
      </c>
      <c r="R19" s="97">
        <v>15.375</v>
      </c>
      <c r="S19" s="97">
        <v>17.614000000000001</v>
      </c>
      <c r="T19" s="97">
        <v>18.033000000000001</v>
      </c>
      <c r="U19" s="86"/>
      <c r="V19" s="86"/>
      <c r="W19" s="86"/>
      <c r="X19" s="86"/>
    </row>
    <row r="20" spans="2:24" ht="15.75" x14ac:dyDescent="0.25">
      <c r="B20" s="93" t="s">
        <v>78</v>
      </c>
      <c r="C20" s="85" t="s">
        <v>79</v>
      </c>
      <c r="D20" s="85"/>
      <c r="E20" s="86" t="s">
        <v>80</v>
      </c>
      <c r="F20" s="86" t="s">
        <v>77</v>
      </c>
      <c r="G20" s="86" t="s">
        <v>69</v>
      </c>
      <c r="H20" s="92">
        <f t="shared" si="0"/>
        <v>1913.8810000000003</v>
      </c>
      <c r="I20" s="97">
        <v>173.05799999999999</v>
      </c>
      <c r="J20" s="97">
        <v>166.33500000000001</v>
      </c>
      <c r="K20" s="97">
        <v>168.28700000000001</v>
      </c>
      <c r="L20" s="97">
        <v>156.10300000000001</v>
      </c>
      <c r="M20" s="97">
        <v>165.006</v>
      </c>
      <c r="N20" s="97">
        <v>144.702</v>
      </c>
      <c r="O20" s="97">
        <v>145.702</v>
      </c>
      <c r="P20" s="97">
        <v>150.584</v>
      </c>
      <c r="Q20" s="97">
        <v>145.30699999999999</v>
      </c>
      <c r="R20" s="97">
        <v>162.631</v>
      </c>
      <c r="S20" s="97">
        <v>166.95099999999999</v>
      </c>
      <c r="T20" s="97">
        <v>169.215</v>
      </c>
      <c r="U20" s="86"/>
      <c r="V20" s="86"/>
      <c r="W20" s="86"/>
      <c r="X20" s="86"/>
    </row>
    <row r="21" spans="2:24" ht="15.75" x14ac:dyDescent="0.25">
      <c r="C21" s="85" t="s">
        <v>75</v>
      </c>
      <c r="D21" s="85"/>
      <c r="E21" s="86" t="s">
        <v>76</v>
      </c>
      <c r="F21" s="86" t="s">
        <v>77</v>
      </c>
      <c r="G21" s="86" t="s">
        <v>65</v>
      </c>
      <c r="H21" s="92">
        <f t="shared" si="0"/>
        <v>4517.4439999999995</v>
      </c>
      <c r="I21" s="97">
        <v>373.05700000000002</v>
      </c>
      <c r="J21" s="97">
        <v>375.14499999999998</v>
      </c>
      <c r="K21" s="97">
        <v>348.447</v>
      </c>
      <c r="L21" s="97">
        <v>379.07499999999999</v>
      </c>
      <c r="M21" s="97">
        <v>362.86200000000002</v>
      </c>
      <c r="N21" s="97">
        <v>384.93599999999998</v>
      </c>
      <c r="O21" s="97">
        <v>385.95100000000002</v>
      </c>
      <c r="P21" s="97">
        <v>368.07499999999999</v>
      </c>
      <c r="Q21" s="97">
        <v>374.45</v>
      </c>
      <c r="R21" s="97">
        <v>384.18700000000001</v>
      </c>
      <c r="S21" s="97">
        <v>382.97199999999998</v>
      </c>
      <c r="T21" s="97">
        <v>398.28699999999998</v>
      </c>
      <c r="U21" s="86"/>
      <c r="V21" s="86"/>
      <c r="W21" s="86"/>
      <c r="X21" s="86"/>
    </row>
    <row r="22" spans="2:24" ht="15.75" x14ac:dyDescent="0.25">
      <c r="C22" s="85" t="s">
        <v>73</v>
      </c>
      <c r="D22" s="85"/>
      <c r="E22" s="86" t="s">
        <v>74</v>
      </c>
      <c r="F22" s="86" t="s">
        <v>60</v>
      </c>
      <c r="G22" s="86" t="s">
        <v>69</v>
      </c>
      <c r="H22" s="92">
        <f t="shared" si="0"/>
        <v>2111.3670000000002</v>
      </c>
      <c r="I22" s="97">
        <v>181.3</v>
      </c>
      <c r="J22" s="97">
        <v>177.8</v>
      </c>
      <c r="K22" s="97">
        <v>205.8</v>
      </c>
      <c r="L22" s="97">
        <v>172.2</v>
      </c>
      <c r="M22" s="97">
        <v>171</v>
      </c>
      <c r="N22" s="97">
        <v>153.30000000000001</v>
      </c>
      <c r="O22" s="97">
        <v>158.9</v>
      </c>
      <c r="P22" s="97">
        <v>167.88200000000001</v>
      </c>
      <c r="Q22" s="97">
        <v>175.774</v>
      </c>
      <c r="R22" s="97">
        <v>190.84</v>
      </c>
      <c r="S22" s="97">
        <v>175.05699999999999</v>
      </c>
      <c r="T22" s="97">
        <v>181.51400000000001</v>
      </c>
      <c r="U22" s="86"/>
      <c r="V22" s="86"/>
      <c r="W22" s="86"/>
      <c r="X22" s="86"/>
    </row>
    <row r="23" spans="2:24" ht="15.75" x14ac:dyDescent="0.25">
      <c r="H23" s="92"/>
      <c r="I23" s="98">
        <v>744</v>
      </c>
      <c r="J23" s="98">
        <v>672</v>
      </c>
      <c r="K23" s="98">
        <v>744</v>
      </c>
      <c r="L23" s="98">
        <v>720</v>
      </c>
      <c r="M23" s="98">
        <v>744</v>
      </c>
      <c r="N23" s="98">
        <v>720</v>
      </c>
      <c r="O23" s="98">
        <v>744</v>
      </c>
      <c r="P23" s="98">
        <v>744</v>
      </c>
      <c r="Q23" s="98">
        <v>720</v>
      </c>
      <c r="R23" s="98">
        <v>744</v>
      </c>
      <c r="S23" s="98">
        <v>720</v>
      </c>
      <c r="T23" s="98">
        <v>744</v>
      </c>
      <c r="U23" s="86"/>
      <c r="V23" s="86"/>
      <c r="W23" s="86"/>
      <c r="X23" s="86"/>
    </row>
    <row r="24" spans="2:24" ht="23.25" x14ac:dyDescent="0.25">
      <c r="C24" s="263" t="s">
        <v>86</v>
      </c>
      <c r="D24" s="263"/>
      <c r="E24" s="263"/>
      <c r="F24" s="263"/>
      <c r="G24" s="96"/>
      <c r="H24" s="92"/>
      <c r="I24" s="87" t="s">
        <v>46</v>
      </c>
      <c r="J24" s="87" t="s">
        <v>47</v>
      </c>
      <c r="K24" s="87" t="s">
        <v>48</v>
      </c>
      <c r="L24" s="87" t="s">
        <v>49</v>
      </c>
      <c r="M24" s="87" t="s">
        <v>50</v>
      </c>
      <c r="N24" s="87" t="s">
        <v>51</v>
      </c>
      <c r="O24" s="87" t="s">
        <v>52</v>
      </c>
      <c r="P24" s="87" t="s">
        <v>53</v>
      </c>
      <c r="Q24" s="87" t="s">
        <v>54</v>
      </c>
      <c r="R24" s="87" t="s">
        <v>55</v>
      </c>
      <c r="S24" s="87" t="s">
        <v>56</v>
      </c>
      <c r="T24" s="87" t="s">
        <v>57</v>
      </c>
      <c r="U24" s="86"/>
      <c r="V24" s="86"/>
      <c r="W24" s="86"/>
      <c r="X24" s="86"/>
    </row>
    <row r="25" spans="2:24" ht="15.75" x14ac:dyDescent="0.25">
      <c r="C25" s="85" t="s">
        <v>85</v>
      </c>
      <c r="D25" s="85"/>
      <c r="E25" s="86" t="s">
        <v>59</v>
      </c>
      <c r="F25" s="86" t="s">
        <v>60</v>
      </c>
      <c r="G25" s="86">
        <v>0</v>
      </c>
      <c r="H25" s="92">
        <v>18.793083333333332</v>
      </c>
      <c r="I25" s="97">
        <v>19.908999999999999</v>
      </c>
      <c r="J25" s="97">
        <v>19.087</v>
      </c>
      <c r="K25" s="97">
        <v>21.881</v>
      </c>
      <c r="L25" s="97">
        <v>19.071000000000002</v>
      </c>
      <c r="M25" s="97">
        <v>18.77</v>
      </c>
      <c r="N25" s="97">
        <v>17.611999999999998</v>
      </c>
      <c r="O25" s="97">
        <v>17.643000000000001</v>
      </c>
      <c r="P25" s="97">
        <v>17.815999999999999</v>
      </c>
      <c r="Q25" s="97">
        <v>17.018000000000001</v>
      </c>
      <c r="R25" s="97">
        <v>19.283999999999999</v>
      </c>
      <c r="S25" s="97">
        <v>18.141999999999999</v>
      </c>
      <c r="T25" s="97">
        <v>19.283999999999999</v>
      </c>
      <c r="U25" s="86"/>
      <c r="V25" s="86"/>
      <c r="W25" s="86"/>
      <c r="X25" s="86"/>
    </row>
    <row r="26" spans="2:24" ht="15.75" x14ac:dyDescent="0.25">
      <c r="C26" s="85" t="s">
        <v>71</v>
      </c>
      <c r="D26" s="85"/>
      <c r="E26" s="86" t="s">
        <v>59</v>
      </c>
      <c r="F26" s="86" t="s">
        <v>72</v>
      </c>
      <c r="G26" s="86" t="s">
        <v>69</v>
      </c>
      <c r="H26" s="92">
        <v>6.4416666666666678E-2</v>
      </c>
      <c r="I26" s="97">
        <v>5.7000000000000002E-2</v>
      </c>
      <c r="J26" s="97">
        <v>5.5E-2</v>
      </c>
      <c r="K26" s="97">
        <v>6.5000000000000002E-2</v>
      </c>
      <c r="L26" s="97">
        <v>6.0999999999999999E-2</v>
      </c>
      <c r="M26" s="97">
        <v>6.7000000000000004E-2</v>
      </c>
      <c r="N26" s="97">
        <v>6.8000000000000005E-2</v>
      </c>
      <c r="O26" s="97">
        <v>7.3999999999999996E-2</v>
      </c>
      <c r="P26" s="97">
        <v>7.1999999999999995E-2</v>
      </c>
      <c r="Q26" s="97">
        <v>6.7000000000000004E-2</v>
      </c>
      <c r="R26" s="97">
        <v>6.5000000000000002E-2</v>
      </c>
      <c r="S26" s="97">
        <v>6.2E-2</v>
      </c>
      <c r="T26" s="97">
        <v>0.06</v>
      </c>
      <c r="U26" s="86"/>
      <c r="V26" s="86"/>
      <c r="W26" s="86"/>
      <c r="X26" s="86"/>
    </row>
    <row r="27" spans="2:24" ht="15.75" x14ac:dyDescent="0.25">
      <c r="C27" s="85" t="s">
        <v>81</v>
      </c>
      <c r="D27" s="85"/>
      <c r="E27" s="86" t="s">
        <v>82</v>
      </c>
      <c r="F27" s="86" t="s">
        <v>60</v>
      </c>
      <c r="G27" s="86" t="s">
        <v>83</v>
      </c>
      <c r="H27" s="92">
        <v>2.0666666666666663E-2</v>
      </c>
      <c r="I27" s="97">
        <v>2.3E-2</v>
      </c>
      <c r="J27" s="97">
        <v>2.3E-2</v>
      </c>
      <c r="K27" s="97">
        <v>0.02</v>
      </c>
      <c r="L27" s="97">
        <v>1.9E-2</v>
      </c>
      <c r="M27" s="97">
        <v>2.1000000000000001E-2</v>
      </c>
      <c r="N27" s="97">
        <v>1.7000000000000001E-2</v>
      </c>
      <c r="O27" s="97">
        <v>1.7999999999999999E-2</v>
      </c>
      <c r="P27" s="97">
        <v>0.02</v>
      </c>
      <c r="Q27" s="97">
        <v>0.02</v>
      </c>
      <c r="R27" s="97">
        <v>0.02</v>
      </c>
      <c r="S27" s="97">
        <v>2.3E-2</v>
      </c>
      <c r="T27" s="97">
        <v>2.4E-2</v>
      </c>
      <c r="U27" s="86"/>
      <c r="V27" s="86"/>
      <c r="W27" s="86"/>
      <c r="X27" s="86"/>
    </row>
    <row r="28" spans="2:24" ht="15.75" x14ac:dyDescent="0.25">
      <c r="B28" s="93" t="s">
        <v>78</v>
      </c>
      <c r="C28" s="85" t="s">
        <v>79</v>
      </c>
      <c r="D28" s="85"/>
      <c r="E28" s="86" t="s">
        <v>80</v>
      </c>
      <c r="F28" s="86" t="s">
        <v>77</v>
      </c>
      <c r="G28" s="86" t="s">
        <v>69</v>
      </c>
      <c r="H28" s="92">
        <v>0.21383333333333335</v>
      </c>
      <c r="I28" s="97">
        <v>0.23200000000000001</v>
      </c>
      <c r="J28" s="97">
        <v>0.223</v>
      </c>
      <c r="K28" s="97">
        <v>0.22600000000000001</v>
      </c>
      <c r="L28" s="97">
        <v>0.20899999999999999</v>
      </c>
      <c r="M28" s="97">
        <v>0.221</v>
      </c>
      <c r="N28" s="97">
        <v>0.19400000000000001</v>
      </c>
      <c r="O28" s="97">
        <v>0.19500000000000001</v>
      </c>
      <c r="P28" s="97">
        <v>0.20200000000000001</v>
      </c>
      <c r="Q28" s="97">
        <v>0.19500000000000001</v>
      </c>
      <c r="R28" s="97">
        <v>0.218</v>
      </c>
      <c r="S28" s="97">
        <v>0.224</v>
      </c>
      <c r="T28" s="97">
        <v>0.22700000000000001</v>
      </c>
      <c r="U28" s="86"/>
      <c r="V28" s="86"/>
      <c r="W28" s="86"/>
      <c r="X28" s="86"/>
    </row>
    <row r="29" spans="2:24" ht="15.75" x14ac:dyDescent="0.25">
      <c r="B29" s="93" t="s">
        <v>78</v>
      </c>
      <c r="C29" s="85" t="s">
        <v>75</v>
      </c>
      <c r="D29" s="85"/>
      <c r="E29" s="86" t="s">
        <v>76</v>
      </c>
      <c r="F29" s="86" t="s">
        <v>77</v>
      </c>
      <c r="G29" s="86" t="s">
        <v>65</v>
      </c>
      <c r="H29" s="92">
        <v>0.50549999999999995</v>
      </c>
      <c r="I29" s="97">
        <v>0.501</v>
      </c>
      <c r="J29" s="97">
        <v>0.504</v>
      </c>
      <c r="K29" s="97">
        <v>0.46800000000000003</v>
      </c>
      <c r="L29" s="97">
        <v>0.50900000000000001</v>
      </c>
      <c r="M29" s="97">
        <v>0.48699999999999999</v>
      </c>
      <c r="N29" s="97">
        <v>0.51700000000000002</v>
      </c>
      <c r="O29" s="97">
        <v>0.51800000000000002</v>
      </c>
      <c r="P29" s="97">
        <v>0.49399999999999999</v>
      </c>
      <c r="Q29" s="97">
        <v>0.503</v>
      </c>
      <c r="R29" s="97">
        <v>0.51600000000000001</v>
      </c>
      <c r="S29" s="97">
        <v>0.51400000000000001</v>
      </c>
      <c r="T29" s="97">
        <v>0.53500000000000003</v>
      </c>
      <c r="U29" s="86"/>
      <c r="V29" s="86"/>
      <c r="W29" s="86"/>
      <c r="X29" s="86"/>
    </row>
    <row r="30" spans="2:24" ht="15.75" x14ac:dyDescent="0.25">
      <c r="C30" s="85" t="s">
        <v>73</v>
      </c>
      <c r="D30" s="85"/>
      <c r="E30" s="86" t="s">
        <v>74</v>
      </c>
      <c r="F30" s="86" t="s">
        <v>60</v>
      </c>
      <c r="G30" s="86" t="s">
        <v>69</v>
      </c>
      <c r="H30" s="92">
        <v>0.23591666666666669</v>
      </c>
      <c r="I30" s="97">
        <v>0.24299999999999999</v>
      </c>
      <c r="J30" s="97">
        <v>0.23799999999999999</v>
      </c>
      <c r="K30" s="97">
        <v>0.27600000000000002</v>
      </c>
      <c r="L30" s="97">
        <v>0.23100000000000001</v>
      </c>
      <c r="M30" s="97">
        <v>0.22900000000000001</v>
      </c>
      <c r="N30" s="97">
        <v>0.20599999999999999</v>
      </c>
      <c r="O30" s="97">
        <v>0.21299999999999999</v>
      </c>
      <c r="P30" s="97">
        <v>0.22500000000000001</v>
      </c>
      <c r="Q30" s="97">
        <v>0.23599999999999999</v>
      </c>
      <c r="R30" s="97">
        <v>0.25600000000000001</v>
      </c>
      <c r="S30" s="97">
        <v>0.23499999999999999</v>
      </c>
      <c r="T30" s="97">
        <v>0.24299999999999999</v>
      </c>
      <c r="U30" s="86"/>
      <c r="V30" s="86"/>
      <c r="W30" s="86"/>
      <c r="X30" s="86"/>
    </row>
    <row r="31" spans="2:24" ht="15.75" x14ac:dyDescent="0.25"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6"/>
      <c r="V31" s="86"/>
      <c r="W31" s="86"/>
      <c r="X31" s="86"/>
    </row>
    <row r="32" spans="2:24" ht="15.75" x14ac:dyDescent="0.25">
      <c r="H32" s="95">
        <f>H25/6</f>
        <v>3.1321805555555553</v>
      </c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6"/>
      <c r="V32" s="86"/>
      <c r="W32" s="86"/>
      <c r="X32" s="86"/>
    </row>
    <row r="33" spans="2:24" ht="15.75" x14ac:dyDescent="0.25"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6"/>
      <c r="V33" s="86"/>
      <c r="W33" s="86"/>
      <c r="X33" s="86"/>
    </row>
    <row r="34" spans="2:24" ht="15.75" x14ac:dyDescent="0.25"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6"/>
      <c r="V34" s="86"/>
      <c r="W34" s="86"/>
      <c r="X34" s="86"/>
    </row>
    <row r="35" spans="2:24" ht="26.25" x14ac:dyDescent="0.4">
      <c r="B35" s="99">
        <v>2024</v>
      </c>
      <c r="C35" s="85"/>
      <c r="D35" s="85" t="s">
        <v>41</v>
      </c>
      <c r="E35" s="86" t="s">
        <v>42</v>
      </c>
      <c r="F35" s="86" t="s">
        <v>43</v>
      </c>
      <c r="G35" s="86" t="s">
        <v>44</v>
      </c>
      <c r="H35" s="87" t="s">
        <v>45</v>
      </c>
      <c r="I35" s="87" t="s">
        <v>46</v>
      </c>
      <c r="J35" s="87" t="s">
        <v>47</v>
      </c>
      <c r="K35" s="87" t="s">
        <v>48</v>
      </c>
      <c r="L35" s="87" t="s">
        <v>49</v>
      </c>
      <c r="M35" s="87" t="s">
        <v>50</v>
      </c>
      <c r="N35" s="87" t="s">
        <v>51</v>
      </c>
      <c r="O35" s="87" t="s">
        <v>52</v>
      </c>
      <c r="P35" s="87" t="s">
        <v>53</v>
      </c>
      <c r="Q35" s="87" t="s">
        <v>54</v>
      </c>
      <c r="R35" s="87" t="s">
        <v>55</v>
      </c>
      <c r="S35" s="87" t="s">
        <v>56</v>
      </c>
      <c r="T35" s="87" t="s">
        <v>57</v>
      </c>
      <c r="U35" s="86"/>
      <c r="V35" s="86"/>
      <c r="W35" s="86"/>
      <c r="X35" s="86"/>
    </row>
    <row r="36" spans="2:24" ht="15.75" x14ac:dyDescent="0.25">
      <c r="C36" s="85" t="s">
        <v>58</v>
      </c>
      <c r="D36" s="88">
        <v>45323</v>
      </c>
      <c r="E36" s="89" t="s">
        <v>59</v>
      </c>
      <c r="F36" s="90" t="s">
        <v>60</v>
      </c>
      <c r="G36" s="91" t="s">
        <v>61</v>
      </c>
      <c r="H36" s="92">
        <v>118.68725063596744</v>
      </c>
      <c r="I36" s="87"/>
      <c r="J36" s="87">
        <v>14722</v>
      </c>
      <c r="K36" s="87">
        <v>17900</v>
      </c>
      <c r="L36" s="87">
        <v>11310</v>
      </c>
      <c r="M36" s="87">
        <v>10180.4</v>
      </c>
      <c r="N36" s="87">
        <v>7823</v>
      </c>
      <c r="O36" s="87">
        <v>8579.7000000000007</v>
      </c>
      <c r="P36" s="87">
        <v>10056</v>
      </c>
      <c r="Q36" s="87">
        <v>7015.5334997382097</v>
      </c>
      <c r="R36" s="87">
        <v>10291.02035347283</v>
      </c>
      <c r="S36" s="87">
        <v>9185.0368725123481</v>
      </c>
      <c r="T36" s="87">
        <v>11624.559910244046</v>
      </c>
      <c r="U36" s="86"/>
      <c r="V36" s="86"/>
      <c r="W36" s="86"/>
      <c r="X36" s="86"/>
    </row>
    <row r="37" spans="2:24" ht="15.75" x14ac:dyDescent="0.25">
      <c r="C37" s="85" t="s">
        <v>62</v>
      </c>
      <c r="D37" s="88">
        <v>45323</v>
      </c>
      <c r="E37" s="89" t="s">
        <v>59</v>
      </c>
      <c r="F37" s="90" t="s">
        <v>60</v>
      </c>
      <c r="G37" s="91" t="s">
        <v>63</v>
      </c>
      <c r="H37" s="92">
        <v>1384.8560875216119</v>
      </c>
      <c r="I37" s="87"/>
      <c r="J37" s="87">
        <v>136980</v>
      </c>
      <c r="K37" s="87">
        <v>156410</v>
      </c>
      <c r="L37" s="87">
        <v>123468</v>
      </c>
      <c r="M37" s="87">
        <v>129029</v>
      </c>
      <c r="N37" s="87">
        <v>107932</v>
      </c>
      <c r="O37" s="87">
        <v>102757.93235430385</v>
      </c>
      <c r="P37" s="87">
        <v>97423.239554278189</v>
      </c>
      <c r="Q37" s="87">
        <v>99098.269585238624</v>
      </c>
      <c r="R37" s="87">
        <v>145649.81509022447</v>
      </c>
      <c r="S37" s="87">
        <v>149598.44038595774</v>
      </c>
      <c r="T37" s="87">
        <v>136509.39055160907</v>
      </c>
      <c r="U37" s="86"/>
      <c r="V37" s="86"/>
      <c r="W37" s="86"/>
      <c r="X37" s="86"/>
    </row>
    <row r="38" spans="2:24" ht="15.75" x14ac:dyDescent="0.25">
      <c r="C38" s="85" t="s">
        <v>64</v>
      </c>
      <c r="D38" s="88">
        <v>45323</v>
      </c>
      <c r="E38" s="89" t="s">
        <v>59</v>
      </c>
      <c r="F38" s="90" t="s">
        <v>60</v>
      </c>
      <c r="G38" s="91" t="s">
        <v>65</v>
      </c>
      <c r="H38" s="92">
        <v>2971.8582386526305</v>
      </c>
      <c r="I38" s="87"/>
      <c r="J38" s="87">
        <v>312938</v>
      </c>
      <c r="K38" s="87">
        <v>356896</v>
      </c>
      <c r="L38" s="87">
        <v>271882</v>
      </c>
      <c r="M38" s="87">
        <v>249391</v>
      </c>
      <c r="N38" s="87">
        <v>217337.41304532634</v>
      </c>
      <c r="O38" s="87">
        <v>244837.51061555636</v>
      </c>
      <c r="P38" s="87">
        <v>235484.20832631493</v>
      </c>
      <c r="Q38" s="87">
        <v>222603.25279217627</v>
      </c>
      <c r="R38" s="87">
        <v>287580.65982061182</v>
      </c>
      <c r="S38" s="87">
        <v>270162.47129704902</v>
      </c>
      <c r="T38" s="87">
        <v>302745.72275559552</v>
      </c>
      <c r="U38" s="86"/>
      <c r="V38" s="86"/>
      <c r="W38" s="86"/>
      <c r="X38" s="86"/>
    </row>
    <row r="39" spans="2:24" ht="15.75" x14ac:dyDescent="0.25">
      <c r="C39" s="85" t="s">
        <v>66</v>
      </c>
      <c r="D39" s="88">
        <v>45352</v>
      </c>
      <c r="E39" s="89" t="s">
        <v>59</v>
      </c>
      <c r="F39" s="90" t="s">
        <v>60</v>
      </c>
      <c r="G39" s="91" t="s">
        <v>65</v>
      </c>
      <c r="H39" s="92">
        <v>124500.86322838852</v>
      </c>
      <c r="I39" s="87"/>
      <c r="J39" s="87"/>
      <c r="K39" s="87">
        <v>14494734.100000001</v>
      </c>
      <c r="L39" s="87">
        <v>12742683.800000001</v>
      </c>
      <c r="M39" s="87">
        <v>12538704.200000001</v>
      </c>
      <c r="N39" s="87">
        <v>11797077.600000001</v>
      </c>
      <c r="O39" s="87">
        <v>11800778.000000002</v>
      </c>
      <c r="P39" s="87">
        <v>11929711.069132594</v>
      </c>
      <c r="Q39" s="87">
        <v>11409860.343473101</v>
      </c>
      <c r="R39" s="87">
        <v>12892327.007607568</v>
      </c>
      <c r="S39" s="87">
        <v>12043360.271625062</v>
      </c>
      <c r="T39" s="87">
        <v>12851626.836550187</v>
      </c>
      <c r="U39" s="86"/>
    </row>
    <row r="40" spans="2:24" ht="15.75" x14ac:dyDescent="0.25">
      <c r="C40" s="85" t="s">
        <v>67</v>
      </c>
      <c r="D40" s="88">
        <v>45566</v>
      </c>
      <c r="E40" s="89" t="s">
        <v>59</v>
      </c>
      <c r="F40" s="90" t="s">
        <v>60</v>
      </c>
      <c r="G40" s="91" t="s">
        <v>65</v>
      </c>
      <c r="H40" s="92">
        <v>2739.1501942542382</v>
      </c>
      <c r="I40" s="87"/>
      <c r="J40" s="87"/>
      <c r="K40" s="87"/>
      <c r="L40" s="87"/>
      <c r="M40" s="87"/>
      <c r="N40" s="87"/>
      <c r="O40" s="87"/>
      <c r="P40" s="87"/>
      <c r="Q40" s="87"/>
      <c r="R40" s="87">
        <v>896416</v>
      </c>
      <c r="S40" s="87">
        <v>907488</v>
      </c>
      <c r="T40" s="87">
        <v>935246.19425423816</v>
      </c>
      <c r="U40" s="86"/>
    </row>
    <row r="41" spans="2:24" ht="15.75" x14ac:dyDescent="0.25">
      <c r="C41" s="85" t="s">
        <v>68</v>
      </c>
      <c r="D41" s="88">
        <v>45474</v>
      </c>
      <c r="E41" s="89" t="s">
        <v>59</v>
      </c>
      <c r="F41" s="90" t="s">
        <v>60</v>
      </c>
      <c r="G41" s="91" t="s">
        <v>69</v>
      </c>
      <c r="H41" s="92">
        <v>268.65226709321524</v>
      </c>
      <c r="I41" s="87"/>
      <c r="J41" s="87"/>
      <c r="K41" s="87"/>
      <c r="L41" s="87"/>
      <c r="M41" s="87"/>
      <c r="N41" s="87"/>
      <c r="O41" s="87">
        <v>40787.410000000003</v>
      </c>
      <c r="P41" s="87">
        <v>47238.713191667121</v>
      </c>
      <c r="Q41" s="87">
        <v>48552.160158254243</v>
      </c>
      <c r="R41" s="87">
        <v>45172.218197660361</v>
      </c>
      <c r="S41" s="87">
        <v>44387.110283464637</v>
      </c>
      <c r="T41" s="87">
        <v>42514.655262168846</v>
      </c>
      <c r="U41" s="86"/>
    </row>
    <row r="42" spans="2:24" ht="15.75" x14ac:dyDescent="0.25">
      <c r="C42" s="85" t="s">
        <v>70</v>
      </c>
      <c r="D42" s="88">
        <v>45627</v>
      </c>
      <c r="E42" s="89" t="s">
        <v>59</v>
      </c>
      <c r="F42" s="90" t="s">
        <v>60</v>
      </c>
      <c r="G42" s="91" t="s">
        <v>65</v>
      </c>
      <c r="H42" s="92">
        <v>67.380668971538583</v>
      </c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>
        <v>67380.668971538587</v>
      </c>
      <c r="U42" s="86"/>
    </row>
    <row r="43" spans="2:24" ht="15.75" x14ac:dyDescent="0.25">
      <c r="C43" s="85" t="s">
        <v>71</v>
      </c>
      <c r="D43" s="88">
        <v>45597</v>
      </c>
      <c r="E43" s="89" t="s">
        <v>59</v>
      </c>
      <c r="F43" s="86" t="s">
        <v>72</v>
      </c>
      <c r="G43" s="91" t="s">
        <v>69</v>
      </c>
      <c r="H43" s="92">
        <v>91.643426669141078</v>
      </c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>
        <v>46473.512929720324</v>
      </c>
      <c r="T43" s="87">
        <v>45169.913739420743</v>
      </c>
      <c r="U43" s="86"/>
    </row>
    <row r="44" spans="2:24" ht="15.75" x14ac:dyDescent="0.25">
      <c r="C44" s="85" t="s">
        <v>73</v>
      </c>
      <c r="D44" s="88">
        <v>45566</v>
      </c>
      <c r="E44" s="86" t="s">
        <v>74</v>
      </c>
      <c r="F44" s="86" t="s">
        <v>60</v>
      </c>
      <c r="G44" s="91" t="s">
        <v>69</v>
      </c>
      <c r="H44" s="92">
        <v>547.41185816937309</v>
      </c>
      <c r="I44" s="87"/>
      <c r="J44" s="87"/>
      <c r="K44" s="87"/>
      <c r="L44" s="87"/>
      <c r="M44" s="87"/>
      <c r="N44" s="87"/>
      <c r="O44" s="87"/>
      <c r="P44" s="87"/>
      <c r="Q44" s="87"/>
      <c r="R44" s="87">
        <v>190840.83128840532</v>
      </c>
      <c r="S44" s="87">
        <v>175057.0031367327</v>
      </c>
      <c r="T44" s="87">
        <v>181514.02374423514</v>
      </c>
      <c r="U44" s="86"/>
    </row>
    <row r="45" spans="2:24" ht="15.75" x14ac:dyDescent="0.25">
      <c r="C45" s="85" t="s">
        <v>75</v>
      </c>
      <c r="D45" s="88">
        <v>45536</v>
      </c>
      <c r="E45" s="86" t="s">
        <v>76</v>
      </c>
      <c r="F45" s="86" t="s">
        <v>77</v>
      </c>
      <c r="G45" s="91" t="s">
        <v>65</v>
      </c>
      <c r="H45" s="92">
        <v>1539.8977719326986</v>
      </c>
      <c r="I45" s="87"/>
      <c r="J45" s="87"/>
      <c r="K45" s="87"/>
      <c r="L45" s="87"/>
      <c r="M45" s="87"/>
      <c r="N45" s="87"/>
      <c r="O45" s="87"/>
      <c r="P45" s="87"/>
      <c r="Q45" s="87">
        <v>374450.91540915758</v>
      </c>
      <c r="R45" s="87">
        <v>384187.35564002872</v>
      </c>
      <c r="S45" s="87">
        <v>382972.49152931356</v>
      </c>
      <c r="T45" s="87">
        <v>398287.00935419858</v>
      </c>
      <c r="U45" s="86"/>
    </row>
    <row r="46" spans="2:24" ht="15.75" x14ac:dyDescent="0.25">
      <c r="B46" s="93" t="s">
        <v>78</v>
      </c>
      <c r="C46" s="85" t="s">
        <v>79</v>
      </c>
      <c r="D46" s="88">
        <v>45505</v>
      </c>
      <c r="E46" s="86" t="s">
        <v>80</v>
      </c>
      <c r="F46" s="86" t="s">
        <v>77</v>
      </c>
      <c r="G46" s="91" t="s">
        <v>69</v>
      </c>
      <c r="H46" s="92">
        <v>794.69053263676585</v>
      </c>
      <c r="I46" s="87"/>
      <c r="J46" s="87"/>
      <c r="K46" s="87"/>
      <c r="L46" s="87"/>
      <c r="M46" s="87"/>
      <c r="N46" s="87"/>
      <c r="O46" s="87"/>
      <c r="P46" s="87">
        <v>150584.06883066424</v>
      </c>
      <c r="Q46" s="87">
        <v>145307.74683830646</v>
      </c>
      <c r="R46" s="87">
        <v>162631.84849286801</v>
      </c>
      <c r="S46" s="87">
        <v>166951.67619644731</v>
      </c>
      <c r="T46" s="87">
        <v>169215.19227847984</v>
      </c>
      <c r="U46" s="86"/>
    </row>
    <row r="47" spans="2:24" ht="15.75" x14ac:dyDescent="0.25">
      <c r="B47" s="93" t="s">
        <v>78</v>
      </c>
      <c r="C47" s="85" t="s">
        <v>81</v>
      </c>
      <c r="D47" s="88">
        <v>45474</v>
      </c>
      <c r="E47" s="86" t="s">
        <v>82</v>
      </c>
      <c r="F47" s="86" t="s">
        <v>60</v>
      </c>
      <c r="G47" s="91" t="s">
        <v>83</v>
      </c>
      <c r="H47" s="92">
        <v>95.142082882961176</v>
      </c>
      <c r="I47" s="87"/>
      <c r="J47" s="87"/>
      <c r="K47" s="87"/>
      <c r="L47" s="87"/>
      <c r="M47" s="87"/>
      <c r="N47" s="87"/>
      <c r="O47" s="87">
        <v>13488.722806247837</v>
      </c>
      <c r="P47" s="87">
        <v>15121.145780713294</v>
      </c>
      <c r="Q47" s="87">
        <v>15508.757975350529</v>
      </c>
      <c r="R47" s="87">
        <v>15375.373383389573</v>
      </c>
      <c r="S47" s="87">
        <v>17614.76854189314</v>
      </c>
      <c r="T47" s="87">
        <v>18033.3143953668</v>
      </c>
      <c r="U47" s="86"/>
    </row>
    <row r="48" spans="2:24" ht="15.75" x14ac:dyDescent="0.25">
      <c r="H48" s="92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</row>
    <row r="49" spans="2:20" ht="23.25" x14ac:dyDescent="0.25">
      <c r="C49" s="263" t="s">
        <v>84</v>
      </c>
      <c r="D49" s="263"/>
      <c r="E49" s="263"/>
      <c r="F49" s="263"/>
      <c r="G49" s="96"/>
      <c r="H49" s="92"/>
      <c r="I49" s="87" t="s">
        <v>46</v>
      </c>
      <c r="J49" s="87" t="s">
        <v>47</v>
      </c>
      <c r="K49" s="87" t="s">
        <v>48</v>
      </c>
      <c r="L49" s="87" t="s">
        <v>49</v>
      </c>
      <c r="M49" s="87" t="s">
        <v>50</v>
      </c>
      <c r="N49" s="87" t="s">
        <v>51</v>
      </c>
      <c r="O49" s="87" t="s">
        <v>52</v>
      </c>
      <c r="P49" s="87" t="s">
        <v>53</v>
      </c>
      <c r="Q49" s="87" t="s">
        <v>54</v>
      </c>
      <c r="R49" s="87" t="s">
        <v>55</v>
      </c>
      <c r="S49" s="87" t="s">
        <v>56</v>
      </c>
      <c r="T49" s="87" t="s">
        <v>57</v>
      </c>
    </row>
    <row r="50" spans="2:20" ht="15.75" x14ac:dyDescent="0.25">
      <c r="C50" s="85" t="s">
        <v>85</v>
      </c>
      <c r="D50" s="85"/>
      <c r="E50" s="86" t="s">
        <v>59</v>
      </c>
      <c r="F50" s="86" t="s">
        <v>60</v>
      </c>
      <c r="G50" s="86"/>
      <c r="H50" s="92">
        <v>132051.44399999999</v>
      </c>
      <c r="I50" s="97">
        <v>0</v>
      </c>
      <c r="J50" s="97">
        <v>464.64</v>
      </c>
      <c r="K50" s="97">
        <v>15025.94</v>
      </c>
      <c r="L50" s="97">
        <v>13149.343000000001</v>
      </c>
      <c r="M50" s="97">
        <v>12927.304</v>
      </c>
      <c r="N50" s="97">
        <v>12130.17</v>
      </c>
      <c r="O50" s="97">
        <v>12197.74</v>
      </c>
      <c r="P50" s="97">
        <v>12319.913</v>
      </c>
      <c r="Q50" s="97">
        <v>11787.129000000001</v>
      </c>
      <c r="R50" s="97">
        <v>14277.436</v>
      </c>
      <c r="S50" s="97">
        <v>13424.181</v>
      </c>
      <c r="T50" s="97">
        <v>14347.647999999999</v>
      </c>
    </row>
    <row r="51" spans="2:20" ht="15.75" x14ac:dyDescent="0.25">
      <c r="C51" s="85" t="s">
        <v>71</v>
      </c>
      <c r="D51" s="85"/>
      <c r="E51" s="86" t="s">
        <v>59</v>
      </c>
      <c r="F51" s="86" t="s">
        <v>72</v>
      </c>
      <c r="G51" s="86" t="s">
        <v>69</v>
      </c>
      <c r="H51" s="92">
        <f>SUM(I51:T51)/1000</f>
        <v>91.643426669141078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7">
        <v>0</v>
      </c>
      <c r="S51" s="87">
        <v>46473.512929720324</v>
      </c>
      <c r="T51" s="87">
        <v>45169.913739420743</v>
      </c>
    </row>
    <row r="52" spans="2:20" ht="15.75" x14ac:dyDescent="0.25">
      <c r="B52" s="93" t="s">
        <v>78</v>
      </c>
      <c r="C52" s="85" t="s">
        <v>81</v>
      </c>
      <c r="D52" s="85"/>
      <c r="E52" s="86" t="s">
        <v>82</v>
      </c>
      <c r="F52" s="86" t="s">
        <v>60</v>
      </c>
      <c r="G52" s="86" t="s">
        <v>83</v>
      </c>
      <c r="H52" s="92">
        <f>SUM(I52:T52)/1000</f>
        <v>95.142082882961176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13488.722806247837</v>
      </c>
      <c r="P52" s="87">
        <v>15121.145780713294</v>
      </c>
      <c r="Q52" s="87">
        <v>15508.757975350529</v>
      </c>
      <c r="R52" s="87">
        <v>15375.373383389573</v>
      </c>
      <c r="S52" s="87">
        <v>17614.76854189314</v>
      </c>
      <c r="T52" s="87">
        <v>18033.3143953668</v>
      </c>
    </row>
    <row r="53" spans="2:20" ht="15.75" x14ac:dyDescent="0.25">
      <c r="B53" s="93" t="s">
        <v>78</v>
      </c>
      <c r="C53" s="85" t="s">
        <v>79</v>
      </c>
      <c r="D53" s="85"/>
      <c r="E53" s="86" t="s">
        <v>80</v>
      </c>
      <c r="F53" s="86" t="s">
        <v>77</v>
      </c>
      <c r="G53" s="86" t="s">
        <v>69</v>
      </c>
      <c r="H53" s="92">
        <f>SUM(I53:T53)/1000</f>
        <v>794.69053263676585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150584.06883066424</v>
      </c>
      <c r="Q53" s="87">
        <v>145307.74683830646</v>
      </c>
      <c r="R53" s="87">
        <v>162631.84849286801</v>
      </c>
      <c r="S53" s="87">
        <v>166951.67619644731</v>
      </c>
      <c r="T53" s="87">
        <v>169215.19227847984</v>
      </c>
    </row>
    <row r="54" spans="2:20" ht="15.75" x14ac:dyDescent="0.25">
      <c r="C54" s="85" t="s">
        <v>75</v>
      </c>
      <c r="D54" s="85"/>
      <c r="E54" s="86" t="s">
        <v>76</v>
      </c>
      <c r="F54" s="86" t="s">
        <v>77</v>
      </c>
      <c r="G54" s="86" t="s">
        <v>65</v>
      </c>
      <c r="H54" s="92">
        <f>SUM(I54:T54)/1000</f>
        <v>1539.8977719326986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374450.91540915758</v>
      </c>
      <c r="R54" s="87">
        <v>384187.35564002872</v>
      </c>
      <c r="S54" s="87">
        <v>382972.49152931356</v>
      </c>
      <c r="T54" s="87">
        <v>398287.00935419858</v>
      </c>
    </row>
    <row r="55" spans="2:20" ht="15.75" x14ac:dyDescent="0.25">
      <c r="C55" s="85" t="s">
        <v>73</v>
      </c>
      <c r="D55" s="85"/>
      <c r="E55" s="86" t="s">
        <v>74</v>
      </c>
      <c r="F55" s="86" t="s">
        <v>60</v>
      </c>
      <c r="G55" s="86" t="s">
        <v>69</v>
      </c>
      <c r="H55" s="92">
        <f>SUM(I55:T55)/1000</f>
        <v>547.41185816937309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7">
        <v>190840.83128840532</v>
      </c>
      <c r="S55" s="87">
        <v>175057.0031367327</v>
      </c>
      <c r="T55" s="87">
        <v>181514.02374423514</v>
      </c>
    </row>
    <row r="56" spans="2:20" ht="15.75" x14ac:dyDescent="0.25">
      <c r="H56" s="92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</row>
    <row r="57" spans="2:20" ht="23.25" x14ac:dyDescent="0.25">
      <c r="C57" s="263" t="s">
        <v>86</v>
      </c>
      <c r="D57" s="263"/>
      <c r="E57" s="263"/>
      <c r="F57" s="263"/>
      <c r="G57" s="96"/>
      <c r="H57" s="92"/>
      <c r="I57" s="87" t="s">
        <v>46</v>
      </c>
      <c r="J57" s="87" t="s">
        <v>47</v>
      </c>
      <c r="K57" s="87" t="s">
        <v>48</v>
      </c>
      <c r="L57" s="87" t="s">
        <v>49</v>
      </c>
      <c r="M57" s="87" t="s">
        <v>50</v>
      </c>
      <c r="N57" s="87" t="s">
        <v>51</v>
      </c>
      <c r="O57" s="87" t="s">
        <v>52</v>
      </c>
      <c r="P57" s="87" t="s">
        <v>53</v>
      </c>
      <c r="Q57" s="87" t="s">
        <v>54</v>
      </c>
      <c r="R57" s="87" t="s">
        <v>55</v>
      </c>
      <c r="S57" s="87" t="s">
        <v>56</v>
      </c>
      <c r="T57" s="87" t="s">
        <v>57</v>
      </c>
    </row>
    <row r="58" spans="2:20" ht="15.75" x14ac:dyDescent="0.25">
      <c r="C58" s="85" t="s">
        <v>85</v>
      </c>
      <c r="D58" s="85"/>
      <c r="E58" s="86" t="s">
        <v>59</v>
      </c>
      <c r="F58" s="86" t="s">
        <v>60</v>
      </c>
      <c r="G58" s="86">
        <v>0</v>
      </c>
      <c r="H58" s="92">
        <v>14.79025</v>
      </c>
      <c r="I58" s="87">
        <v>0</v>
      </c>
      <c r="J58" s="87">
        <v>0.624</v>
      </c>
      <c r="K58" s="87">
        <v>20.196000000000002</v>
      </c>
      <c r="L58" s="87">
        <v>17.672999999999998</v>
      </c>
      <c r="M58" s="87">
        <v>17.375</v>
      </c>
      <c r="N58" s="87">
        <v>16.303000000000001</v>
      </c>
      <c r="O58" s="87">
        <v>16.393999999999998</v>
      </c>
      <c r="P58" s="87">
        <v>16.559000000000001</v>
      </c>
      <c r="Q58" s="87">
        <v>15.842000000000001</v>
      </c>
      <c r="R58" s="87">
        <v>19.190000000000001</v>
      </c>
      <c r="S58" s="87">
        <v>18.042999999999999</v>
      </c>
      <c r="T58" s="87">
        <v>19.283999999999999</v>
      </c>
    </row>
    <row r="59" spans="2:20" ht="15.75" x14ac:dyDescent="0.25">
      <c r="C59" s="85" t="s">
        <v>71</v>
      </c>
      <c r="D59" s="85"/>
      <c r="E59" s="86" t="s">
        <v>59</v>
      </c>
      <c r="F59" s="86" t="s">
        <v>72</v>
      </c>
      <c r="G59" s="86" t="s">
        <v>69</v>
      </c>
      <c r="H59" s="92">
        <v>10.264666666666667</v>
      </c>
      <c r="I59" s="87">
        <v>0</v>
      </c>
      <c r="J59" s="87">
        <v>0</v>
      </c>
      <c r="K59" s="87">
        <v>0</v>
      </c>
      <c r="L59" s="87">
        <v>0</v>
      </c>
      <c r="M59" s="87">
        <v>0</v>
      </c>
      <c r="N59" s="87">
        <v>0</v>
      </c>
      <c r="O59" s="87">
        <v>0</v>
      </c>
      <c r="P59" s="87">
        <v>0</v>
      </c>
      <c r="Q59" s="87">
        <v>0</v>
      </c>
      <c r="R59" s="87">
        <v>0</v>
      </c>
      <c r="S59" s="87">
        <v>62.463999999999999</v>
      </c>
      <c r="T59" s="87">
        <v>60.712000000000003</v>
      </c>
    </row>
    <row r="60" spans="2:20" ht="15.75" x14ac:dyDescent="0.25">
      <c r="C60" s="85" t="s">
        <v>81</v>
      </c>
      <c r="D60" s="85"/>
      <c r="E60" s="86" t="s">
        <v>82</v>
      </c>
      <c r="F60" s="86" t="s">
        <v>60</v>
      </c>
      <c r="G60" s="86" t="s">
        <v>83</v>
      </c>
      <c r="H60" s="92">
        <v>61.313916666666664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18.13</v>
      </c>
      <c r="P60" s="87">
        <v>20.324000000000002</v>
      </c>
      <c r="Q60" s="87">
        <v>20.844999999999999</v>
      </c>
      <c r="R60" s="87">
        <v>20.664999999999999</v>
      </c>
      <c r="S60" s="87">
        <v>23.675000000000001</v>
      </c>
      <c r="T60" s="87">
        <v>24.238</v>
      </c>
    </row>
    <row r="61" spans="2:20" ht="15.75" x14ac:dyDescent="0.25">
      <c r="B61" s="93" t="s">
        <v>78</v>
      </c>
      <c r="C61" s="85" t="s">
        <v>79</v>
      </c>
      <c r="D61" s="85"/>
      <c r="E61" s="86" t="s">
        <v>80</v>
      </c>
      <c r="F61" s="86" t="s">
        <v>77</v>
      </c>
      <c r="G61" s="86" t="s">
        <v>69</v>
      </c>
      <c r="H61" s="92">
        <v>172.47941666666665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202.39699999999999</v>
      </c>
      <c r="Q61" s="87">
        <v>195.30600000000001</v>
      </c>
      <c r="R61" s="87">
        <v>218.59100000000001</v>
      </c>
      <c r="S61" s="87">
        <v>224.39699999999999</v>
      </c>
      <c r="T61" s="87">
        <v>227.43899999999999</v>
      </c>
    </row>
    <row r="62" spans="2:20" ht="15.75" x14ac:dyDescent="0.25">
      <c r="B62" s="93" t="s">
        <v>78</v>
      </c>
      <c r="C62" s="85" t="s">
        <v>75</v>
      </c>
      <c r="D62" s="85"/>
      <c r="E62" s="86" t="s">
        <v>76</v>
      </c>
      <c r="F62" s="86" t="s">
        <v>77</v>
      </c>
      <c r="G62" s="86" t="s">
        <v>65</v>
      </c>
      <c r="H62" s="92">
        <v>89.010833333333338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503.29399999999998</v>
      </c>
      <c r="R62" s="87">
        <v>516.38</v>
      </c>
      <c r="S62" s="87">
        <v>514.74699999999996</v>
      </c>
      <c r="T62" s="87">
        <v>535.33199999999999</v>
      </c>
    </row>
    <row r="63" spans="2:20" ht="15.75" x14ac:dyDescent="0.25">
      <c r="C63" s="85" t="s">
        <v>73</v>
      </c>
      <c r="D63" s="85"/>
      <c r="E63" s="86" t="s">
        <v>74</v>
      </c>
      <c r="F63" s="86" t="s">
        <v>60</v>
      </c>
      <c r="G63" s="86" t="s">
        <v>69</v>
      </c>
      <c r="H63" s="92">
        <v>10.656416666666667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7">
        <v>256.50599999999997</v>
      </c>
      <c r="S63" s="87">
        <v>235.291</v>
      </c>
      <c r="T63" s="87">
        <v>243.97</v>
      </c>
    </row>
    <row r="64" spans="2:20" ht="15.75" x14ac:dyDescent="0.25">
      <c r="H64" s="92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</row>
    <row r="65" spans="8:20" ht="15.75" x14ac:dyDescent="0.25">
      <c r="H65" s="92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</row>
  </sheetData>
  <mergeCells count="4">
    <mergeCell ref="C16:F16"/>
    <mergeCell ref="C24:F24"/>
    <mergeCell ref="C49:F49"/>
    <mergeCell ref="C57:F57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AAAF8-8575-4A61-BD65-80222CEA4CED}">
  <sheetPr>
    <tabColor theme="4" tint="0.79998168889431442"/>
  </sheetPr>
  <dimension ref="B3:M26"/>
  <sheetViews>
    <sheetView workbookViewId="0">
      <selection activeCell="B20" sqref="B20:F20"/>
    </sheetView>
  </sheetViews>
  <sheetFormatPr defaultRowHeight="15" x14ac:dyDescent="0.25"/>
  <cols>
    <col min="2" max="3" width="14.85546875" customWidth="1"/>
    <col min="4" max="4" width="21.85546875" bestFit="1" customWidth="1"/>
    <col min="5" max="8" width="14.85546875" customWidth="1"/>
    <col min="9" max="9" width="16.85546875" customWidth="1"/>
    <col min="10" max="11" width="14.85546875" customWidth="1"/>
    <col min="12" max="12" width="12.5703125" customWidth="1"/>
    <col min="13" max="13" width="15" customWidth="1"/>
  </cols>
  <sheetData>
    <row r="3" spans="2:13" x14ac:dyDescent="0.25">
      <c r="B3" s="200"/>
      <c r="C3" s="200"/>
      <c r="D3" s="200"/>
      <c r="E3" s="200"/>
      <c r="F3" s="201"/>
      <c r="G3" s="190" t="s">
        <v>21</v>
      </c>
      <c r="H3" s="190" t="s">
        <v>29</v>
      </c>
      <c r="I3" s="190" t="s">
        <v>20</v>
      </c>
      <c r="J3" s="190" t="s">
        <v>30</v>
      </c>
      <c r="K3" s="190" t="s">
        <v>30</v>
      </c>
      <c r="L3" s="190" t="s">
        <v>40</v>
      </c>
      <c r="M3" s="193" t="s">
        <v>9</v>
      </c>
    </row>
    <row r="4" spans="2:13" ht="27.75" customHeight="1" x14ac:dyDescent="0.25">
      <c r="B4" s="22"/>
      <c r="C4" s="72"/>
      <c r="D4" s="23" t="s">
        <v>6</v>
      </c>
      <c r="E4" s="25" t="s">
        <v>13</v>
      </c>
      <c r="F4" s="26" t="s">
        <v>16</v>
      </c>
      <c r="G4" s="255"/>
      <c r="H4" s="255"/>
      <c r="I4" s="192"/>
      <c r="J4" s="255"/>
      <c r="K4" s="255"/>
      <c r="L4" s="191"/>
      <c r="M4" s="191"/>
    </row>
    <row r="5" spans="2:13" x14ac:dyDescent="0.25">
      <c r="B5" s="178" t="s">
        <v>37</v>
      </c>
      <c r="C5" s="77"/>
      <c r="D5" s="36" t="s">
        <v>22</v>
      </c>
      <c r="E5" s="37">
        <v>44958</v>
      </c>
      <c r="F5" s="37">
        <v>45291</v>
      </c>
      <c r="G5" s="18" t="e">
        <f>ROUND(SUM(#REF!),6)</f>
        <v>#REF!</v>
      </c>
      <c r="H5" s="19"/>
      <c r="I5" s="28" t="e">
        <f>G5/SUM($H$9:$H$9)</f>
        <v>#REF!</v>
      </c>
      <c r="J5" s="54">
        <v>124.74</v>
      </c>
      <c r="K5" s="54"/>
      <c r="L5" s="183" t="e">
        <f>I5*J5+I6*J6+I7*J7+I8*J8+I9*J9</f>
        <v>#REF!</v>
      </c>
      <c r="M5" s="27" t="e">
        <f>G5*J5</f>
        <v>#REF!</v>
      </c>
    </row>
    <row r="6" spans="2:13" x14ac:dyDescent="0.25">
      <c r="B6" s="179"/>
      <c r="C6" s="73"/>
      <c r="D6" s="39" t="s">
        <v>17</v>
      </c>
      <c r="E6" s="40">
        <v>45292</v>
      </c>
      <c r="F6" s="40">
        <v>45657</v>
      </c>
      <c r="G6" s="10" t="e">
        <f>ROUND(SUM(#REF!),6)</f>
        <v>#REF!</v>
      </c>
      <c r="H6" s="11"/>
      <c r="I6" s="29" t="e">
        <f>G6/SUM($H$9:$H$9)</f>
        <v>#REF!</v>
      </c>
      <c r="J6" s="55">
        <v>162.04</v>
      </c>
      <c r="K6" s="55"/>
      <c r="L6" s="184"/>
      <c r="M6" s="27" t="e">
        <f>G6*J6</f>
        <v>#REF!</v>
      </c>
    </row>
    <row r="7" spans="2:13" x14ac:dyDescent="0.25">
      <c r="B7" s="179"/>
      <c r="C7" s="73"/>
      <c r="D7" s="39" t="s">
        <v>23</v>
      </c>
      <c r="E7" s="40">
        <v>45658</v>
      </c>
      <c r="F7" s="40">
        <v>46022</v>
      </c>
      <c r="G7" s="10" t="e">
        <f>ROUND(SUM(#REF!),6)</f>
        <v>#REF!</v>
      </c>
      <c r="H7" s="11"/>
      <c r="I7" s="29" t="e">
        <f>G7/SUM($H$9:$H$9)</f>
        <v>#REF!</v>
      </c>
      <c r="J7" s="55">
        <v>169.86</v>
      </c>
      <c r="K7" s="55"/>
      <c r="L7" s="184"/>
      <c r="M7" s="27" t="e">
        <f>G7*J7</f>
        <v>#REF!</v>
      </c>
    </row>
    <row r="8" spans="2:13" x14ac:dyDescent="0.25">
      <c r="B8" s="179"/>
      <c r="C8" s="73"/>
      <c r="D8" s="39" t="s">
        <v>24</v>
      </c>
      <c r="E8" s="40">
        <v>46023</v>
      </c>
      <c r="F8" s="40">
        <v>46387</v>
      </c>
      <c r="G8" s="10" t="e">
        <f>ROUND(SUM(#REF!),6)</f>
        <v>#REF!</v>
      </c>
      <c r="H8" s="11"/>
      <c r="I8" s="29" t="e">
        <f>G8/SUM($H$9:$H$9)</f>
        <v>#REF!</v>
      </c>
      <c r="J8" s="55">
        <v>170.97</v>
      </c>
      <c r="K8" s="55"/>
      <c r="L8" s="184"/>
      <c r="M8" s="27" t="e">
        <f>G8*J8</f>
        <v>#REF!</v>
      </c>
    </row>
    <row r="9" spans="2:13" x14ac:dyDescent="0.25">
      <c r="B9" s="195"/>
      <c r="C9" s="78"/>
      <c r="D9" s="65" t="s">
        <v>25</v>
      </c>
      <c r="E9" s="66">
        <v>46388</v>
      </c>
      <c r="F9" s="66">
        <v>46752</v>
      </c>
      <c r="G9" s="67" t="e">
        <f>G8</f>
        <v>#REF!</v>
      </c>
      <c r="H9" s="68"/>
      <c r="I9" s="69" t="e">
        <f>G9/SUM($H$9:$H$9)</f>
        <v>#REF!</v>
      </c>
      <c r="J9" s="70">
        <v>170.97</v>
      </c>
      <c r="K9" s="70"/>
      <c r="L9" s="196"/>
      <c r="M9" s="27" t="e">
        <f>G9*J9</f>
        <v>#REF!</v>
      </c>
    </row>
    <row r="10" spans="2:13" x14ac:dyDescent="0.25">
      <c r="B10" s="264" t="str">
        <f>"ENERGIA TOTAL "&amp;B5</f>
        <v>ENERGIA TOTAL LOTE 1</v>
      </c>
      <c r="C10" s="265"/>
      <c r="D10" s="265"/>
      <c r="E10" s="265"/>
      <c r="F10" s="266"/>
      <c r="G10" s="79"/>
      <c r="H10" s="80"/>
      <c r="I10" s="81"/>
      <c r="J10" s="82"/>
      <c r="K10" s="82"/>
      <c r="L10" s="83"/>
      <c r="M10" s="84"/>
    </row>
    <row r="12" spans="2:13" x14ac:dyDescent="0.25">
      <c r="B12" s="200"/>
      <c r="C12" s="200"/>
      <c r="D12" s="200"/>
      <c r="E12" s="200"/>
      <c r="F12" s="201"/>
      <c r="G12" s="190" t="s">
        <v>21</v>
      </c>
      <c r="H12" s="190" t="s">
        <v>29</v>
      </c>
      <c r="I12" s="190" t="s">
        <v>20</v>
      </c>
      <c r="J12" s="190" t="s">
        <v>30</v>
      </c>
      <c r="K12" s="56"/>
      <c r="L12" s="190" t="s">
        <v>31</v>
      </c>
      <c r="M12" s="193" t="s">
        <v>9</v>
      </c>
    </row>
    <row r="13" spans="2:13" ht="27" x14ac:dyDescent="0.25">
      <c r="B13" s="22"/>
      <c r="C13" s="72"/>
      <c r="D13" s="23" t="s">
        <v>6</v>
      </c>
      <c r="E13" s="25" t="s">
        <v>13</v>
      </c>
      <c r="F13" s="26" t="s">
        <v>16</v>
      </c>
      <c r="G13" s="255"/>
      <c r="H13" s="255"/>
      <c r="I13" s="192"/>
      <c r="J13" s="255"/>
      <c r="K13" s="57"/>
      <c r="L13" s="191"/>
      <c r="M13" s="191"/>
    </row>
    <row r="14" spans="2:13" x14ac:dyDescent="0.25">
      <c r="B14" s="178" t="s">
        <v>38</v>
      </c>
      <c r="C14" s="77"/>
      <c r="D14" s="36" t="s">
        <v>22</v>
      </c>
      <c r="E14" s="37">
        <v>44958</v>
      </c>
      <c r="F14" s="37">
        <v>45291</v>
      </c>
      <c r="G14" s="18" t="e">
        <f>ROUND(SUM(#REF!),6)</f>
        <v>#REF!</v>
      </c>
      <c r="H14" s="19" t="s">
        <v>8</v>
      </c>
      <c r="I14" s="28" t="e">
        <f>G14/SUM($H$9:$H$9)</f>
        <v>#REF!</v>
      </c>
      <c r="J14" s="54">
        <v>124.74</v>
      </c>
      <c r="K14" s="54"/>
      <c r="L14" s="183" t="e">
        <f>I14*J14+I15*J15+I16*J16+I17*J17+I18*J18</f>
        <v>#REF!</v>
      </c>
      <c r="M14" s="27" t="e">
        <f>G14*J14</f>
        <v>#REF!</v>
      </c>
    </row>
    <row r="15" spans="2:13" x14ac:dyDescent="0.25">
      <c r="B15" s="179"/>
      <c r="C15" s="73"/>
      <c r="D15" s="39" t="s">
        <v>17</v>
      </c>
      <c r="E15" s="40">
        <v>45292</v>
      </c>
      <c r="F15" s="40">
        <v>45657</v>
      </c>
      <c r="G15" s="10" t="e">
        <f>ROUND(SUM(#REF!),6)</f>
        <v>#REF!</v>
      </c>
      <c r="H15" s="11" t="s">
        <v>8</v>
      </c>
      <c r="I15" s="29" t="e">
        <f>G15/SUM($H$9:$H$9)</f>
        <v>#REF!</v>
      </c>
      <c r="J15" s="55">
        <v>162.04</v>
      </c>
      <c r="K15" s="55"/>
      <c r="L15" s="184"/>
      <c r="M15" s="27" t="e">
        <f>G15*J15</f>
        <v>#REF!</v>
      </c>
    </row>
    <row r="16" spans="2:13" x14ac:dyDescent="0.25">
      <c r="B16" s="179"/>
      <c r="C16" s="73"/>
      <c r="D16" s="39" t="s">
        <v>23</v>
      </c>
      <c r="E16" s="40">
        <v>45658</v>
      </c>
      <c r="F16" s="40">
        <v>46022</v>
      </c>
      <c r="G16" s="10" t="e">
        <f>ROUND(SUM(#REF!),6)</f>
        <v>#REF!</v>
      </c>
      <c r="H16" s="11" t="s">
        <v>8</v>
      </c>
      <c r="I16" s="29" t="e">
        <f>G16/SUM($H$9:$H$9)</f>
        <v>#REF!</v>
      </c>
      <c r="J16" s="55">
        <v>169.86</v>
      </c>
      <c r="K16" s="55"/>
      <c r="L16" s="184"/>
      <c r="M16" s="27" t="e">
        <f>G16*J16</f>
        <v>#REF!</v>
      </c>
    </row>
    <row r="17" spans="2:13" x14ac:dyDescent="0.25">
      <c r="B17" s="179"/>
      <c r="C17" s="73"/>
      <c r="D17" s="39" t="s">
        <v>24</v>
      </c>
      <c r="E17" s="40">
        <v>46023</v>
      </c>
      <c r="F17" s="40">
        <v>46387</v>
      </c>
      <c r="G17" s="10" t="e">
        <f>ROUND(SUM(#REF!),6)</f>
        <v>#REF!</v>
      </c>
      <c r="H17" s="11" t="s">
        <v>8</v>
      </c>
      <c r="I17" s="29" t="e">
        <f>G17/SUM($H$9:$H$9)</f>
        <v>#REF!</v>
      </c>
      <c r="J17" s="55">
        <v>170.97</v>
      </c>
      <c r="K17" s="55"/>
      <c r="L17" s="184"/>
      <c r="M17" s="27" t="e">
        <f>G17*J17</f>
        <v>#REF!</v>
      </c>
    </row>
    <row r="18" spans="2:13" x14ac:dyDescent="0.25">
      <c r="B18" s="195"/>
      <c r="C18" s="78"/>
      <c r="D18" s="65" t="s">
        <v>25</v>
      </c>
      <c r="E18" s="66">
        <v>46388</v>
      </c>
      <c r="F18" s="66">
        <v>46752</v>
      </c>
      <c r="G18" s="67" t="e">
        <f>G17</f>
        <v>#REF!</v>
      </c>
      <c r="H18" s="68" t="s">
        <v>8</v>
      </c>
      <c r="I18" s="69" t="e">
        <f>G18/SUM($H$9:$H$9)</f>
        <v>#REF!</v>
      </c>
      <c r="J18" s="70">
        <v>170.97</v>
      </c>
      <c r="K18" s="70"/>
      <c r="L18" s="196"/>
      <c r="M18" s="27" t="e">
        <f>G18*J18</f>
        <v>#REF!</v>
      </c>
    </row>
    <row r="20" spans="2:13" x14ac:dyDescent="0.25">
      <c r="B20" s="200"/>
      <c r="C20" s="200"/>
      <c r="D20" s="200"/>
      <c r="E20" s="200"/>
      <c r="F20" s="201"/>
      <c r="G20" s="190" t="s">
        <v>21</v>
      </c>
      <c r="H20" s="190" t="s">
        <v>29</v>
      </c>
      <c r="I20" s="190" t="s">
        <v>20</v>
      </c>
      <c r="J20" s="190" t="s">
        <v>30</v>
      </c>
      <c r="K20" s="56"/>
      <c r="L20" s="190" t="s">
        <v>31</v>
      </c>
      <c r="M20" s="193" t="s">
        <v>9</v>
      </c>
    </row>
    <row r="21" spans="2:13" ht="27" x14ac:dyDescent="0.25">
      <c r="B21" s="22"/>
      <c r="C21" s="72"/>
      <c r="D21" s="23" t="s">
        <v>6</v>
      </c>
      <c r="E21" s="25" t="s">
        <v>13</v>
      </c>
      <c r="F21" s="26" t="s">
        <v>16</v>
      </c>
      <c r="G21" s="255"/>
      <c r="H21" s="255"/>
      <c r="I21" s="192"/>
      <c r="J21" s="255"/>
      <c r="K21" s="57"/>
      <c r="L21" s="191"/>
      <c r="M21" s="191"/>
    </row>
    <row r="22" spans="2:13" x14ac:dyDescent="0.25">
      <c r="B22" s="178" t="s">
        <v>38</v>
      </c>
      <c r="C22" s="77"/>
      <c r="D22" s="36" t="s">
        <v>22</v>
      </c>
      <c r="E22" s="37">
        <v>44958</v>
      </c>
      <c r="F22" s="37">
        <v>45291</v>
      </c>
      <c r="G22" s="18" t="e">
        <f>ROUND(SUM(#REF!),6)</f>
        <v>#REF!</v>
      </c>
      <c r="H22" s="19" t="s">
        <v>8</v>
      </c>
      <c r="I22" s="28" t="e">
        <f>G22/SUM($H$9:$H$9)</f>
        <v>#REF!</v>
      </c>
      <c r="J22" s="54">
        <v>124.74</v>
      </c>
      <c r="K22" s="54"/>
      <c r="L22" s="183" t="e">
        <f>I22*J22+I23*J23+I24*J24+I25*J25+I26*J26</f>
        <v>#REF!</v>
      </c>
      <c r="M22" s="27" t="e">
        <f>G22*J22</f>
        <v>#REF!</v>
      </c>
    </row>
    <row r="23" spans="2:13" x14ac:dyDescent="0.25">
      <c r="B23" s="179"/>
      <c r="C23" s="73"/>
      <c r="D23" s="39" t="s">
        <v>17</v>
      </c>
      <c r="E23" s="40">
        <v>45292</v>
      </c>
      <c r="F23" s="40">
        <v>45657</v>
      </c>
      <c r="G23" s="10" t="e">
        <f>ROUND(SUM(#REF!),6)</f>
        <v>#REF!</v>
      </c>
      <c r="H23" s="11" t="s">
        <v>8</v>
      </c>
      <c r="I23" s="29" t="e">
        <f>G23/SUM($H$9:$H$9)</f>
        <v>#REF!</v>
      </c>
      <c r="J23" s="55">
        <v>162.04</v>
      </c>
      <c r="K23" s="55"/>
      <c r="L23" s="184"/>
      <c r="M23" s="27" t="e">
        <f>G23*J23</f>
        <v>#REF!</v>
      </c>
    </row>
    <row r="24" spans="2:13" x14ac:dyDescent="0.25">
      <c r="B24" s="179"/>
      <c r="C24" s="73"/>
      <c r="D24" s="39" t="s">
        <v>23</v>
      </c>
      <c r="E24" s="40">
        <v>45658</v>
      </c>
      <c r="F24" s="40">
        <v>46022</v>
      </c>
      <c r="G24" s="10" t="e">
        <f>ROUND(SUM(#REF!),6)</f>
        <v>#REF!</v>
      </c>
      <c r="H24" s="11" t="s">
        <v>8</v>
      </c>
      <c r="I24" s="29" t="e">
        <f>G24/SUM($H$9:$H$9)</f>
        <v>#REF!</v>
      </c>
      <c r="J24" s="55">
        <v>169.86</v>
      </c>
      <c r="K24" s="55"/>
      <c r="L24" s="184"/>
      <c r="M24" s="27" t="e">
        <f>G24*J24</f>
        <v>#REF!</v>
      </c>
    </row>
    <row r="25" spans="2:13" x14ac:dyDescent="0.25">
      <c r="B25" s="179"/>
      <c r="C25" s="73"/>
      <c r="D25" s="39" t="s">
        <v>24</v>
      </c>
      <c r="E25" s="40">
        <v>46023</v>
      </c>
      <c r="F25" s="40">
        <v>46387</v>
      </c>
      <c r="G25" s="10" t="e">
        <f>ROUND(SUM(#REF!),6)</f>
        <v>#REF!</v>
      </c>
      <c r="H25" s="11" t="s">
        <v>8</v>
      </c>
      <c r="I25" s="29" t="e">
        <f>G25/SUM($H$9:$H$9)</f>
        <v>#REF!</v>
      </c>
      <c r="J25" s="55">
        <v>170.97</v>
      </c>
      <c r="K25" s="55"/>
      <c r="L25" s="184"/>
      <c r="M25" s="27" t="e">
        <f>G25*J25</f>
        <v>#REF!</v>
      </c>
    </row>
    <row r="26" spans="2:13" x14ac:dyDescent="0.25">
      <c r="B26" s="195"/>
      <c r="C26" s="78"/>
      <c r="D26" s="65" t="s">
        <v>25</v>
      </c>
      <c r="E26" s="66">
        <v>46388</v>
      </c>
      <c r="F26" s="66">
        <v>46752</v>
      </c>
      <c r="G26" s="67" t="e">
        <f>G25</f>
        <v>#REF!</v>
      </c>
      <c r="H26" s="68" t="s">
        <v>8</v>
      </c>
      <c r="I26" s="69" t="e">
        <f>G26/SUM($H$9:$H$9)</f>
        <v>#REF!</v>
      </c>
      <c r="J26" s="70">
        <v>170.97</v>
      </c>
      <c r="K26" s="70"/>
      <c r="L26" s="196"/>
      <c r="M26" s="27" t="e">
        <f>G26*J26</f>
        <v>#REF!</v>
      </c>
    </row>
  </sheetData>
  <mergeCells count="29">
    <mergeCell ref="B5:B9"/>
    <mergeCell ref="B3:F3"/>
    <mergeCell ref="G3:G4"/>
    <mergeCell ref="H3:H4"/>
    <mergeCell ref="I3:I4"/>
    <mergeCell ref="J3:J4"/>
    <mergeCell ref="H20:H21"/>
    <mergeCell ref="I20:I21"/>
    <mergeCell ref="J20:J21"/>
    <mergeCell ref="M3:M4"/>
    <mergeCell ref="L5:L9"/>
    <mergeCell ref="L3:L4"/>
    <mergeCell ref="K3:K4"/>
    <mergeCell ref="L20:L21"/>
    <mergeCell ref="M20:M21"/>
    <mergeCell ref="B22:B26"/>
    <mergeCell ref="L22:L26"/>
    <mergeCell ref="B10:F10"/>
    <mergeCell ref="L12:L13"/>
    <mergeCell ref="M12:M13"/>
    <mergeCell ref="L14:L18"/>
    <mergeCell ref="I12:I13"/>
    <mergeCell ref="J12:J13"/>
    <mergeCell ref="B14:B18"/>
    <mergeCell ref="B12:F12"/>
    <mergeCell ref="G12:G13"/>
    <mergeCell ref="H12:H13"/>
    <mergeCell ref="B20:F20"/>
    <mergeCell ref="G20:G21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485A6-0020-4DD6-8433-A290F0CB8AF7}">
  <sheetPr>
    <tabColor theme="4" tint="0.79998168889431442"/>
  </sheetPr>
  <dimension ref="C2:U30"/>
  <sheetViews>
    <sheetView workbookViewId="0">
      <selection activeCell="K3" sqref="K3"/>
    </sheetView>
  </sheetViews>
  <sheetFormatPr defaultRowHeight="15" x14ac:dyDescent="0.25"/>
  <cols>
    <col min="3" max="3" width="27.7109375" bestFit="1" customWidth="1"/>
    <col min="4" max="4" width="13.7109375" bestFit="1" customWidth="1"/>
    <col min="5" max="5" width="23" bestFit="1" customWidth="1"/>
    <col min="6" max="6" width="13.7109375" bestFit="1" customWidth="1"/>
    <col min="7" max="7" width="13.7109375" customWidth="1"/>
    <col min="8" max="8" width="10" bestFit="1" customWidth="1"/>
  </cols>
  <sheetData>
    <row r="2" spans="3:21" ht="15.75" x14ac:dyDescent="0.25">
      <c r="C2">
        <v>2024</v>
      </c>
      <c r="I2" s="87" t="s">
        <v>46</v>
      </c>
      <c r="J2" s="87" t="s">
        <v>47</v>
      </c>
      <c r="K2" s="87" t="s">
        <v>48</v>
      </c>
      <c r="L2" s="87" t="s">
        <v>49</v>
      </c>
      <c r="M2" s="87" t="s">
        <v>50</v>
      </c>
      <c r="N2" s="87" t="s">
        <v>51</v>
      </c>
      <c r="O2" s="87" t="s">
        <v>52</v>
      </c>
      <c r="P2" s="87" t="s">
        <v>53</v>
      </c>
      <c r="Q2" s="87" t="s">
        <v>54</v>
      </c>
      <c r="R2" s="87" t="s">
        <v>55</v>
      </c>
      <c r="S2" s="87" t="s">
        <v>56</v>
      </c>
      <c r="T2" s="87" t="s">
        <v>57</v>
      </c>
    </row>
    <row r="3" spans="3:21" ht="15.75" x14ac:dyDescent="0.25">
      <c r="C3" s="85" t="s">
        <v>85</v>
      </c>
      <c r="D3" s="85"/>
      <c r="E3" s="86" t="s">
        <v>59</v>
      </c>
      <c r="F3" s="86" t="s">
        <v>60</v>
      </c>
      <c r="G3" s="145">
        <f>D19</f>
        <v>45323</v>
      </c>
      <c r="H3" s="86"/>
      <c r="I3" s="144">
        <f>'[1]RESUMO 2024'!E$20</f>
        <v>0</v>
      </c>
      <c r="J3" s="144">
        <f>'[1]RESUMO 2024'!F$20</f>
        <v>0.7</v>
      </c>
      <c r="K3" s="144">
        <f>'[1]RESUMO 2024'!G$20</f>
        <v>20</v>
      </c>
      <c r="L3" s="144">
        <f>'[1]RESUMO 2024'!H$20</f>
        <v>20</v>
      </c>
      <c r="M3" s="144">
        <f>'[1]RESUMO 2024'!I$20</f>
        <v>19</v>
      </c>
      <c r="N3" s="144">
        <f>'[1]RESUMO 2024'!J$20</f>
        <v>19</v>
      </c>
      <c r="O3" s="144">
        <f>'[1]RESUMO 2024'!K$20</f>
        <v>19</v>
      </c>
      <c r="P3" s="144">
        <f>'[1]RESUMO 2024'!L$20</f>
        <v>19</v>
      </c>
      <c r="Q3" s="144">
        <f>'[1]RESUMO 2024'!M$20</f>
        <v>19</v>
      </c>
      <c r="R3" s="144">
        <f>'[1]RESUMO 2024'!N$20</f>
        <v>20</v>
      </c>
      <c r="S3" s="144">
        <f>'[1]RESUMO 2024'!O$20</f>
        <v>20</v>
      </c>
      <c r="T3" s="144">
        <f>'[1]RESUMO 2024'!P$20</f>
        <v>20</v>
      </c>
      <c r="U3" s="144"/>
    </row>
    <row r="4" spans="3:21" ht="15.75" x14ac:dyDescent="0.25">
      <c r="C4" s="85" t="s">
        <v>71</v>
      </c>
      <c r="D4" s="85"/>
      <c r="E4" s="86" t="s">
        <v>59</v>
      </c>
      <c r="F4" s="86" t="s">
        <v>72</v>
      </c>
      <c r="G4" s="145">
        <f>D26</f>
        <v>45597</v>
      </c>
      <c r="H4" s="91" t="s">
        <v>119</v>
      </c>
      <c r="S4" s="144">
        <f>'[1]RESUMO 2024'!$O$52</f>
        <v>0.08</v>
      </c>
      <c r="T4" s="144">
        <f>'[1]RESUMO 2024'!$O$52</f>
        <v>0.08</v>
      </c>
    </row>
    <row r="5" spans="3:21" ht="15.75" x14ac:dyDescent="0.25">
      <c r="C5" s="146" t="s">
        <v>81</v>
      </c>
      <c r="D5" s="146"/>
      <c r="E5" s="147" t="s">
        <v>82</v>
      </c>
      <c r="F5" s="147" t="s">
        <v>60</v>
      </c>
      <c r="G5" s="147"/>
      <c r="H5" s="147" t="s">
        <v>83</v>
      </c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</row>
    <row r="6" spans="3:21" ht="15.75" x14ac:dyDescent="0.25">
      <c r="C6" s="85" t="s">
        <v>79</v>
      </c>
      <c r="D6" s="85"/>
      <c r="E6" s="86" t="s">
        <v>80</v>
      </c>
      <c r="F6" s="86" t="s">
        <v>77</v>
      </c>
      <c r="G6" s="145">
        <f>D29</f>
        <v>45505</v>
      </c>
      <c r="H6" s="86" t="s">
        <v>69</v>
      </c>
      <c r="I6" s="144" t="e">
        <f>'[1]RESUMO 2024'!E$157</f>
        <v>#REF!</v>
      </c>
      <c r="J6" s="144" t="e">
        <f>'[1]RESUMO 2024'!F$157</f>
        <v>#REF!</v>
      </c>
      <c r="K6" s="144" t="e">
        <f>'[1]RESUMO 2024'!G$157</f>
        <v>#REF!</v>
      </c>
      <c r="L6" s="144" t="e">
        <f>'[1]RESUMO 2024'!H$157</f>
        <v>#REF!</v>
      </c>
      <c r="M6" s="144" t="e">
        <f>'[1]RESUMO 2024'!I$157</f>
        <v>#REF!</v>
      </c>
      <c r="N6" s="144" t="e">
        <f>'[1]RESUMO 2024'!J$157</f>
        <v>#REF!</v>
      </c>
      <c r="O6" s="144" t="e">
        <f>'[1]RESUMO 2024'!K$157</f>
        <v>#REF!</v>
      </c>
      <c r="P6" s="144">
        <v>0.27</v>
      </c>
      <c r="Q6" s="144">
        <v>0.27</v>
      </c>
      <c r="R6" s="144">
        <v>0.27</v>
      </c>
      <c r="S6" s="144">
        <v>0.27</v>
      </c>
      <c r="T6" s="144">
        <v>0.27</v>
      </c>
    </row>
    <row r="7" spans="3:21" ht="15.75" x14ac:dyDescent="0.25">
      <c r="C7" s="85" t="s">
        <v>75</v>
      </c>
      <c r="D7" s="85"/>
      <c r="E7" s="86" t="s">
        <v>76</v>
      </c>
      <c r="F7" s="86" t="s">
        <v>77</v>
      </c>
      <c r="G7" s="145">
        <f>D28</f>
        <v>45536</v>
      </c>
      <c r="H7" s="86" t="s">
        <v>65</v>
      </c>
      <c r="I7" s="149" t="e">
        <f>'[1]RESUMO 2024'!E$195</f>
        <v>#REF!</v>
      </c>
      <c r="J7" s="149" t="e">
        <f>'[1]RESUMO 2024'!F$195</f>
        <v>#REF!</v>
      </c>
      <c r="K7" s="149" t="e">
        <f>'[1]RESUMO 2024'!G$195</f>
        <v>#REF!</v>
      </c>
      <c r="L7" s="149" t="e">
        <f>'[1]RESUMO 2024'!H$195</f>
        <v>#REF!</v>
      </c>
      <c r="M7" s="149" t="e">
        <f>'[1]RESUMO 2024'!I$195</f>
        <v>#REF!</v>
      </c>
      <c r="N7" s="149" t="e">
        <f>'[1]RESUMO 2024'!J$195</f>
        <v>#REF!</v>
      </c>
      <c r="O7" s="149" t="e">
        <f>'[1]RESUMO 2024'!K$195</f>
        <v>#REF!</v>
      </c>
      <c r="P7" s="149" t="e">
        <f>'[1]RESUMO 2024'!L$195</f>
        <v>#REF!</v>
      </c>
      <c r="Q7" s="149">
        <v>0.55000000000000004</v>
      </c>
      <c r="R7" s="149">
        <v>0.55000000000000004</v>
      </c>
      <c r="S7" s="149">
        <f>'[1]RESUMO 2024'!O$195</f>
        <v>0.55000000000000004</v>
      </c>
      <c r="T7" s="149">
        <f>'[1]RESUMO 2024'!P$195</f>
        <v>0.55000000000000004</v>
      </c>
    </row>
    <row r="8" spans="3:21" ht="15.75" x14ac:dyDescent="0.25">
      <c r="C8" s="85" t="s">
        <v>73</v>
      </c>
      <c r="D8" s="85"/>
      <c r="E8" s="86" t="s">
        <v>74</v>
      </c>
      <c r="F8" s="86" t="s">
        <v>60</v>
      </c>
      <c r="G8" s="145">
        <f>D27</f>
        <v>45566</v>
      </c>
      <c r="H8" s="86" t="s">
        <v>69</v>
      </c>
      <c r="I8" s="144">
        <v>0</v>
      </c>
      <c r="J8" s="144">
        <v>0</v>
      </c>
      <c r="K8" s="144">
        <v>0</v>
      </c>
      <c r="L8" s="144">
        <v>0</v>
      </c>
      <c r="M8" s="144">
        <v>0</v>
      </c>
      <c r="N8" s="144">
        <v>0</v>
      </c>
      <c r="O8" s="144">
        <v>0</v>
      </c>
      <c r="P8" s="144">
        <v>0</v>
      </c>
      <c r="Q8" s="144">
        <v>0</v>
      </c>
      <c r="R8" s="144">
        <v>0</v>
      </c>
      <c r="S8" s="144">
        <v>0</v>
      </c>
      <c r="T8" s="144">
        <v>0</v>
      </c>
    </row>
    <row r="11" spans="3:21" ht="15.75" x14ac:dyDescent="0.25">
      <c r="C11">
        <v>2025</v>
      </c>
      <c r="I11" s="87" t="s">
        <v>46</v>
      </c>
      <c r="J11" s="87" t="s">
        <v>47</v>
      </c>
      <c r="K11" s="87" t="s">
        <v>48</v>
      </c>
      <c r="L11" s="87" t="s">
        <v>49</v>
      </c>
      <c r="M11" s="87" t="s">
        <v>50</v>
      </c>
      <c r="N11" s="87" t="s">
        <v>51</v>
      </c>
      <c r="O11" s="87" t="s">
        <v>52</v>
      </c>
      <c r="P11" s="87" t="s">
        <v>53</v>
      </c>
      <c r="Q11" s="87" t="s">
        <v>54</v>
      </c>
      <c r="R11" s="87" t="s">
        <v>55</v>
      </c>
      <c r="S11" s="87" t="s">
        <v>56</v>
      </c>
      <c r="T11" s="87" t="s">
        <v>57</v>
      </c>
    </row>
    <row r="12" spans="3:21" ht="15.75" x14ac:dyDescent="0.25">
      <c r="C12" s="85" t="s">
        <v>85</v>
      </c>
      <c r="D12" s="85"/>
      <c r="E12" s="86" t="s">
        <v>59</v>
      </c>
      <c r="F12" s="86" t="s">
        <v>60</v>
      </c>
      <c r="G12" s="145">
        <f>D19</f>
        <v>45323</v>
      </c>
      <c r="H12" s="86"/>
      <c r="I12" s="144">
        <f>[1]RESUMO!$E$20</f>
        <v>20.5</v>
      </c>
      <c r="J12" s="144">
        <f>[1]RESUMO!$E$20</f>
        <v>20.5</v>
      </c>
      <c r="K12" s="144">
        <f>[1]RESUMO!$E$20</f>
        <v>20.5</v>
      </c>
      <c r="L12" s="144">
        <f>[1]RESUMO!$E$20</f>
        <v>20.5</v>
      </c>
      <c r="M12" s="144">
        <f>[1]RESUMO!$E$20</f>
        <v>20.5</v>
      </c>
      <c r="N12" s="144">
        <f>[1]RESUMO!$E$20</f>
        <v>20.5</v>
      </c>
      <c r="O12" s="144">
        <f>[1]RESUMO!$E$20</f>
        <v>20.5</v>
      </c>
      <c r="P12" s="144">
        <f>[1]RESUMO!$E$20</f>
        <v>20.5</v>
      </c>
      <c r="Q12" s="144">
        <f>[1]RESUMO!$E$20</f>
        <v>20.5</v>
      </c>
      <c r="R12" s="144">
        <f>[1]RESUMO!$E$20</f>
        <v>20.5</v>
      </c>
      <c r="S12" s="144">
        <f>[1]RESUMO!$E$20</f>
        <v>20.5</v>
      </c>
      <c r="T12" s="144">
        <f>[1]RESUMO!$E$20</f>
        <v>20.5</v>
      </c>
      <c r="U12" s="144"/>
    </row>
    <row r="13" spans="3:21" ht="15.75" x14ac:dyDescent="0.25">
      <c r="C13" s="85" t="s">
        <v>71</v>
      </c>
      <c r="D13" s="85"/>
      <c r="E13" s="86" t="s">
        <v>59</v>
      </c>
      <c r="F13" s="86" t="s">
        <v>72</v>
      </c>
      <c r="G13" s="145">
        <f>G4</f>
        <v>45597</v>
      </c>
      <c r="H13" s="86" t="s">
        <v>69</v>
      </c>
      <c r="I13" s="144">
        <f>'[1]RESUMO 2024'!$E$52</f>
        <v>0.08</v>
      </c>
      <c r="J13" s="144">
        <f>'[1]RESUMO 2024'!$E$52</f>
        <v>0.08</v>
      </c>
      <c r="K13" s="144">
        <f>'[1]RESUMO 2024'!$E$52</f>
        <v>0.08</v>
      </c>
      <c r="L13" s="144">
        <f>'[1]RESUMO 2024'!$E$52</f>
        <v>0.08</v>
      </c>
      <c r="M13" s="144">
        <f>'[1]RESUMO 2024'!$E$52</f>
        <v>0.08</v>
      </c>
      <c r="N13" s="144">
        <f>'[1]RESUMO 2024'!$E$52</f>
        <v>0.08</v>
      </c>
      <c r="O13" s="144">
        <f>'[1]RESUMO 2024'!$E$52</f>
        <v>0.08</v>
      </c>
      <c r="P13" s="144">
        <f>'[1]RESUMO 2024'!$E$52</f>
        <v>0.08</v>
      </c>
      <c r="Q13" s="144">
        <f>'[1]RESUMO 2024'!$E$52</f>
        <v>0.08</v>
      </c>
      <c r="R13" s="144">
        <f>'[1]RESUMO 2024'!$E$52</f>
        <v>0.08</v>
      </c>
      <c r="S13" s="144">
        <f>'[1]RESUMO 2024'!$E$52</f>
        <v>0.08</v>
      </c>
      <c r="T13" s="144">
        <f>'[1]RESUMO 2024'!$E$52</f>
        <v>0.08</v>
      </c>
    </row>
    <row r="14" spans="3:21" ht="15.75" x14ac:dyDescent="0.25">
      <c r="C14" s="85" t="s">
        <v>79</v>
      </c>
      <c r="D14" s="85"/>
      <c r="E14" s="86" t="s">
        <v>80</v>
      </c>
      <c r="F14" s="86" t="s">
        <v>77</v>
      </c>
      <c r="G14" s="145">
        <f>D29</f>
        <v>45505</v>
      </c>
      <c r="H14" s="86" t="s">
        <v>69</v>
      </c>
      <c r="I14" s="144"/>
      <c r="J14" s="144"/>
      <c r="K14" s="144"/>
      <c r="L14" s="144">
        <v>0.27</v>
      </c>
      <c r="M14" s="144">
        <v>0.27</v>
      </c>
      <c r="N14" s="144">
        <v>0.27</v>
      </c>
      <c r="O14" s="144">
        <v>0.27</v>
      </c>
      <c r="P14" s="144">
        <v>0.27</v>
      </c>
      <c r="Q14" s="144">
        <v>0.27</v>
      </c>
      <c r="R14" s="144">
        <v>0.27</v>
      </c>
      <c r="S14" s="144">
        <v>0.27</v>
      </c>
      <c r="T14" s="144">
        <v>0.27</v>
      </c>
    </row>
    <row r="15" spans="3:21" ht="15.75" x14ac:dyDescent="0.25">
      <c r="C15" s="85" t="s">
        <v>75</v>
      </c>
      <c r="D15" s="85"/>
      <c r="E15" s="86" t="s">
        <v>76</v>
      </c>
      <c r="F15" s="86" t="s">
        <v>77</v>
      </c>
      <c r="G15" s="145">
        <f>D28</f>
        <v>45536</v>
      </c>
      <c r="H15" s="86" t="s">
        <v>65</v>
      </c>
      <c r="I15" s="144">
        <f>[1]RESUMO!$E$195</f>
        <v>0.55000000000000004</v>
      </c>
      <c r="J15" s="144">
        <f>[1]RESUMO!$E$195</f>
        <v>0.55000000000000004</v>
      </c>
      <c r="K15" s="144">
        <f>[1]RESUMO!$E$195</f>
        <v>0.55000000000000004</v>
      </c>
      <c r="L15" s="144">
        <f>[1]RESUMO!$E$195</f>
        <v>0.55000000000000004</v>
      </c>
      <c r="M15" s="144">
        <f>[1]RESUMO!$E$195</f>
        <v>0.55000000000000004</v>
      </c>
      <c r="N15" s="144">
        <f>[1]RESUMO!$E$195</f>
        <v>0.55000000000000004</v>
      </c>
      <c r="O15" s="144">
        <f>[1]RESUMO!$E$195</f>
        <v>0.55000000000000004</v>
      </c>
      <c r="P15" s="144">
        <f>[1]RESUMO!$E$195</f>
        <v>0.55000000000000004</v>
      </c>
      <c r="Q15" s="144">
        <f>[1]RESUMO!$E$195</f>
        <v>0.55000000000000004</v>
      </c>
      <c r="R15" s="144">
        <f>[1]RESUMO!$E$195</f>
        <v>0.55000000000000004</v>
      </c>
      <c r="S15" s="144">
        <f>[1]RESUMO!$E$195</f>
        <v>0.55000000000000004</v>
      </c>
      <c r="T15" s="144">
        <f>[1]RESUMO!$E$195</f>
        <v>0.55000000000000004</v>
      </c>
    </row>
    <row r="16" spans="3:21" ht="15.75" x14ac:dyDescent="0.25">
      <c r="C16" s="85" t="s">
        <v>73</v>
      </c>
      <c r="D16" s="85"/>
      <c r="E16" s="86" t="s">
        <v>74</v>
      </c>
      <c r="F16" s="86" t="s">
        <v>60</v>
      </c>
      <c r="G16" s="145">
        <f>D27</f>
        <v>45566</v>
      </c>
      <c r="H16" s="86" t="s">
        <v>69</v>
      </c>
      <c r="I16" s="144">
        <f>[1]RESUMO!$E$85</f>
        <v>0.25</v>
      </c>
      <c r="J16" s="144">
        <f>[1]RESUMO!$E$85</f>
        <v>0.25</v>
      </c>
      <c r="K16" s="144">
        <f>[1]RESUMO!$E$85</f>
        <v>0.25</v>
      </c>
      <c r="L16" s="144">
        <f>[1]RESUMO!$E$85</f>
        <v>0.25</v>
      </c>
      <c r="M16" s="144">
        <f>[1]RESUMO!$E$85</f>
        <v>0.25</v>
      </c>
      <c r="N16" s="144">
        <f>[1]RESUMO!$E$85</f>
        <v>0.25</v>
      </c>
      <c r="O16" s="144">
        <f>[1]RESUMO!$E$85</f>
        <v>0.25</v>
      </c>
      <c r="P16" s="144">
        <f>[1]RESUMO!$E$85</f>
        <v>0.25</v>
      </c>
      <c r="Q16" s="144">
        <f>[1]RESUMO!$E$85</f>
        <v>0.25</v>
      </c>
      <c r="R16" s="144">
        <f>[1]RESUMO!$E$85</f>
        <v>0.25</v>
      </c>
      <c r="S16" s="144">
        <f>[1]RESUMO!$E$85</f>
        <v>0.25</v>
      </c>
      <c r="T16" s="144">
        <f>[1]RESUMO!$E$85</f>
        <v>0.25</v>
      </c>
    </row>
    <row r="19" spans="3:20" ht="15.75" x14ac:dyDescent="0.25">
      <c r="C19" s="85" t="s">
        <v>58</v>
      </c>
      <c r="D19" s="88">
        <v>45323</v>
      </c>
    </row>
    <row r="20" spans="3:20" ht="15.75" x14ac:dyDescent="0.25">
      <c r="C20" s="85" t="s">
        <v>62</v>
      </c>
      <c r="D20" s="88">
        <v>45323</v>
      </c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</row>
    <row r="21" spans="3:20" ht="15.75" x14ac:dyDescent="0.25">
      <c r="C21" s="85" t="s">
        <v>64</v>
      </c>
      <c r="D21" s="88">
        <v>45323</v>
      </c>
    </row>
    <row r="22" spans="3:20" ht="15.75" x14ac:dyDescent="0.25">
      <c r="C22" s="85" t="s">
        <v>66</v>
      </c>
      <c r="D22" s="88">
        <v>45352</v>
      </c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</row>
    <row r="23" spans="3:20" ht="15.75" x14ac:dyDescent="0.25">
      <c r="C23" s="85" t="s">
        <v>67</v>
      </c>
      <c r="D23" s="88">
        <v>45566</v>
      </c>
    </row>
    <row r="24" spans="3:20" ht="15.75" x14ac:dyDescent="0.25">
      <c r="C24" s="85" t="s">
        <v>68</v>
      </c>
      <c r="D24" s="88">
        <v>45474</v>
      </c>
    </row>
    <row r="25" spans="3:20" ht="15.75" x14ac:dyDescent="0.25">
      <c r="C25" s="85" t="s">
        <v>70</v>
      </c>
      <c r="D25" s="88">
        <v>45627</v>
      </c>
    </row>
    <row r="26" spans="3:20" ht="15.75" x14ac:dyDescent="0.25">
      <c r="C26" s="85" t="s">
        <v>71</v>
      </c>
      <c r="D26" s="88">
        <v>45597</v>
      </c>
    </row>
    <row r="27" spans="3:20" ht="15.75" x14ac:dyDescent="0.25">
      <c r="C27" s="85" t="s">
        <v>73</v>
      </c>
      <c r="D27" s="88">
        <v>45566</v>
      </c>
    </row>
    <row r="28" spans="3:20" ht="15.75" x14ac:dyDescent="0.25">
      <c r="C28" s="85" t="s">
        <v>75</v>
      </c>
      <c r="D28" s="88">
        <v>45536</v>
      </c>
    </row>
    <row r="29" spans="3:20" ht="15.75" x14ac:dyDescent="0.25">
      <c r="C29" s="85" t="s">
        <v>79</v>
      </c>
      <c r="D29" s="88">
        <v>45505</v>
      </c>
    </row>
    <row r="30" spans="3:20" ht="15.75" x14ac:dyDescent="0.25">
      <c r="C30" s="85" t="s">
        <v>81</v>
      </c>
      <c r="D30" s="88">
        <v>45474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6A4C49806E204CAC5F6562E8C9C90B" ma:contentTypeVersion="2" ma:contentTypeDescription="Create a new document." ma:contentTypeScope="" ma:versionID="5dab1ada6e98df4ecf71f686d8e5a1a2">
  <xsd:schema xmlns:xsd="http://www.w3.org/2001/XMLSchema" xmlns:xs="http://www.w3.org/2001/XMLSchema" xmlns:p="http://schemas.microsoft.com/office/2006/metadata/properties" xmlns:ns3="84d2f40d-7f62-44d4-8ebd-4b496309d450" targetNamespace="http://schemas.microsoft.com/office/2006/metadata/properties" ma:root="true" ma:fieldsID="c73e04d59a0348ef066566fdf62cf105" ns3:_="">
    <xsd:import namespace="84d2f40d-7f62-44d4-8ebd-4b496309d45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d2f40d-7f62-44d4-8ebd-4b496309d4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8BC7CA-8912-4D33-85A9-6F55AE3A48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d2f40d-7f62-44d4-8ebd-4b496309d4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1C3062-5948-4475-9AF7-8F9E4B3BED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04ECD0-BD37-4098-8D86-B739E7100A33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84d2f40d-7f62-44d4-8ebd-4b496309d450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Opção 1 - Varejista </vt:lpstr>
      <vt:lpstr>MODELO DE PROPOSTA</vt:lpstr>
      <vt:lpstr>Opção 2 - Varejista </vt:lpstr>
      <vt:lpstr>Opção 3 - Atacado</vt:lpstr>
      <vt:lpstr>POB (2)</vt:lpstr>
      <vt:lpstr>Planilha4 (2)</vt:lpstr>
      <vt:lpstr>Opção 2 - Atacado + AM Varejo </vt:lpstr>
      <vt:lpstr>Volumes Validados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Eliane Lopes</dc:creator>
  <cp:lastModifiedBy>Renata da Silva Maciel</cp:lastModifiedBy>
  <cp:lastPrinted>2023-10-25T18:24:55Z</cp:lastPrinted>
  <dcterms:created xsi:type="dcterms:W3CDTF">2019-09-16T16:42:45Z</dcterms:created>
  <dcterms:modified xsi:type="dcterms:W3CDTF">2024-01-12T16:07:34Z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f7c73275-9e0d-4465-af4f-35c15247b7e7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  <property fmtid="{D5CDD505-2E9C-101B-9397-08002B2CF9AE}" pid="5" name="ContentTypeId">
    <vt:lpwstr>0x010100296A4C49806E204CAC5F6562E8C9C90B</vt:lpwstr>
  </property>
</Properties>
</file>